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zuzana_mitterpak_mhth_sk/Documents/Pracovná plocha/"/>
    </mc:Choice>
  </mc:AlternateContent>
  <xr:revisionPtr revIDLastSave="0" documentId="8_{55B17F23-20BE-4DAC-A7DB-CD678452B640}" xr6:coauthVersionLast="47" xr6:coauthVersionMax="47" xr10:uidLastSave="{00000000-0000-0000-0000-000000000000}"/>
  <bookViews>
    <workbookView xWindow="6570" yWindow="4065" windowWidth="19095" windowHeight="11295" xr2:uid="{00000000-000D-0000-FFFF-FFFF00000000}"/>
  </bookViews>
  <sheets>
    <sheet name="Rekapitulácia stavby" sheetId="1" r:id="rId1"/>
    <sheet name="01 - Oprava cesty" sheetId="2" r:id="rId2"/>
  </sheets>
  <definedNames>
    <definedName name="_xlnm._FilterDatabase" localSheetId="1" hidden="1">'01 - Oprava cesty'!$C$119:$K$135</definedName>
    <definedName name="_xlnm.Print_Titles" localSheetId="1">'01 - Oprava cesty'!$119:$119</definedName>
    <definedName name="_xlnm.Print_Titles" localSheetId="0">'Rekapitulácia stavby'!$92:$92</definedName>
    <definedName name="_xlnm.Print_Area" localSheetId="1">'01 - Oprava cesty'!$C$4:$J$76,'01 - Oprava cesty'!$C$82:$J$101,'01 - Oprava cesty'!$C$107:$J$135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F114" i="2"/>
  <c r="E112" i="2"/>
  <c r="F89" i="2"/>
  <c r="E87" i="2"/>
  <c r="J21" i="2"/>
  <c r="E21" i="2"/>
  <c r="J116" i="2"/>
  <c r="J20" i="2"/>
  <c r="J15" i="2"/>
  <c r="E15" i="2"/>
  <c r="F116" i="2" s="1"/>
  <c r="J14" i="2"/>
  <c r="J89" i="2"/>
  <c r="E7" i="2"/>
  <c r="E110" i="2"/>
  <c r="L90" i="1"/>
  <c r="AM90" i="1"/>
  <c r="AM89" i="1"/>
  <c r="L89" i="1"/>
  <c r="AM87" i="1"/>
  <c r="L87" i="1"/>
  <c r="L85" i="1"/>
  <c r="J124" i="2"/>
  <c r="BK133" i="2"/>
  <c r="BK132" i="2"/>
  <c r="J123" i="2"/>
  <c r="J131" i="2"/>
  <c r="BK135" i="2"/>
  <c r="BK123" i="2"/>
  <c r="J129" i="2"/>
  <c r="J132" i="2"/>
  <c r="AS94" i="1"/>
  <c r="J135" i="2"/>
  <c r="BK129" i="2"/>
  <c r="BK130" i="2"/>
  <c r="BK131" i="2"/>
  <c r="BK124" i="2"/>
  <c r="BK134" i="2"/>
  <c r="J126" i="2"/>
  <c r="BK126" i="2"/>
  <c r="J133" i="2"/>
  <c r="J134" i="2"/>
  <c r="BK127" i="2"/>
  <c r="J127" i="2"/>
  <c r="J130" i="2"/>
  <c r="T128" i="2" l="1"/>
  <c r="R122" i="2"/>
  <c r="BK122" i="2"/>
  <c r="T122" i="2"/>
  <c r="BK128" i="2"/>
  <c r="J128" i="2" s="1"/>
  <c r="J100" i="2" s="1"/>
  <c r="T125" i="2"/>
  <c r="BK125" i="2"/>
  <c r="J125" i="2"/>
  <c r="J99" i="2"/>
  <c r="P128" i="2"/>
  <c r="P125" i="2"/>
  <c r="P122" i="2"/>
  <c r="R125" i="2"/>
  <c r="R128" i="2"/>
  <c r="E85" i="2"/>
  <c r="F91" i="2"/>
  <c r="BF124" i="2"/>
  <c r="BF126" i="2"/>
  <c r="BF130" i="2"/>
  <c r="J114" i="2"/>
  <c r="BF123" i="2"/>
  <c r="BF129" i="2"/>
  <c r="J91" i="2"/>
  <c r="BF127" i="2"/>
  <c r="BF134" i="2"/>
  <c r="BF135" i="2"/>
  <c r="BF131" i="2"/>
  <c r="BF132" i="2"/>
  <c r="BF133" i="2"/>
  <c r="F36" i="2"/>
  <c r="BC95" i="1"/>
  <c r="BC94" i="1" s="1"/>
  <c r="AY94" i="1" s="1"/>
  <c r="J33" i="2"/>
  <c r="AV95" i="1" s="1"/>
  <c r="F37" i="2"/>
  <c r="BD95" i="1" s="1"/>
  <c r="BD94" i="1" s="1"/>
  <c r="W33" i="1" s="1"/>
  <c r="F35" i="2"/>
  <c r="BB95" i="1"/>
  <c r="BB94" i="1" s="1"/>
  <c r="W31" i="1" s="1"/>
  <c r="F33" i="2"/>
  <c r="AZ95" i="1" s="1"/>
  <c r="AZ94" i="1" s="1"/>
  <c r="AV94" i="1" s="1"/>
  <c r="AK29" i="1" s="1"/>
  <c r="P121" i="2" l="1"/>
  <c r="P120" i="2" s="1"/>
  <c r="AU95" i="1" s="1"/>
  <c r="AU94" i="1" s="1"/>
  <c r="BK121" i="2"/>
  <c r="J121" i="2" s="1"/>
  <c r="J97" i="2" s="1"/>
  <c r="T121" i="2"/>
  <c r="T120" i="2" s="1"/>
  <c r="R121" i="2"/>
  <c r="R120" i="2" s="1"/>
  <c r="J122" i="2"/>
  <c r="J98" i="2" s="1"/>
  <c r="W29" i="1"/>
  <c r="F34" i="2"/>
  <c r="BA95" i="1" s="1"/>
  <c r="BA94" i="1" s="1"/>
  <c r="W30" i="1" s="1"/>
  <c r="W32" i="1"/>
  <c r="J34" i="2"/>
  <c r="AW95" i="1" s="1"/>
  <c r="AT95" i="1" s="1"/>
  <c r="AX94" i="1"/>
  <c r="BK120" i="2" l="1"/>
  <c r="J120" i="2" s="1"/>
  <c r="J96" i="2" s="1"/>
  <c r="AW94" i="1"/>
  <c r="AK30" i="1" s="1"/>
  <c r="J30" i="2" l="1"/>
  <c r="AG95" i="1" s="1"/>
  <c r="AG94" i="1" s="1"/>
  <c r="AK26" i="1" s="1"/>
  <c r="AT94" i="1"/>
  <c r="J39" i="2" l="1"/>
  <c r="AN94" i="1"/>
  <c r="AN95" i="1"/>
  <c r="AK35" i="1"/>
</calcChain>
</file>

<file path=xl/sharedStrings.xml><?xml version="1.0" encoding="utf-8"?>
<sst xmlns="http://schemas.openxmlformats.org/spreadsheetml/2006/main" count="423" uniqueCount="154">
  <si>
    <t>Export Komplet</t>
  </si>
  <si>
    <t/>
  </si>
  <si>
    <t>2.0</t>
  </si>
  <si>
    <t>False</t>
  </si>
  <si>
    <t>{b6c579e4-910b-4b3f-83eb-e280b4c783cb}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</si>
  <si>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</si>
  <si>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</si>
  <si>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</si>
  <si>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</si>
  <si>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</si>
  <si>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</si>
  <si>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</si>
  <si>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</si>
  <si>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</si>
  <si>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ČS: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</si>
  <si>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</si>
  <si>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</si>
  <si>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</si>
  <si>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</si>
  <si>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</si>
  <si>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</si>
  <si>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</si>
  <si>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</si>
  <si>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</si>
  <si>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</si>
  <si>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</si>
  <si>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</si>
  <si>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</si>
  <si>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</si>
  <si>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</si>
  <si>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</si>
  <si>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</si>
  <si>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</si>
  <si>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</si>
  <si>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</si>
  <si>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</si>
  <si>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</si>
  <si>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</si>
  <si>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</si>
  <si>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</si>
  <si>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</si>
  <si>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</si>
  <si>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</si>
  <si>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</si>
  <si>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</si>
  <si>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</si>
  <si>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</si>
  <si>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</si>
  <si>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</si>
  <si>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</si>
  <si>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</si>
  <si>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</si>
  <si>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</si>
  <si>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</si>
  <si>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</si>
  <si>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</si>
  <si>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</si>
  <si>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</si>
  <si>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</si>
  <si>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</si>
  <si>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</si>
  <si>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</si>
  <si>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</si>
  <si>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</si>
  <si>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</si>
  <si>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</si>
  <si>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</si>
  <si>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</si>
  <si>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</si>
  <si>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</si>
  <si>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</si>
  <si>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</si>
  <si>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Oprava cesty</t>
  </si>
  <si>
    <t>STA</t>
  </si>
  <si>
    <t>1</t>
  </si>
  <si>
    <t>{d05ce2fb-f502-4479-bfc0-7aa61db481ec}</t>
  </si>
  <si>
    <t>KRYCÍ LIST ROZPOČTU</t>
  </si>
  <si>
    <t>Objekt:</t>
  </si>
  <si>
    <t>01 - Oprava cesty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</si>
  <si>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</si>
  <si>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</si>
  <si>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</si>
  <si>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</si>
  <si>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</si>
  <si>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</si>
  <si>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</si>
  <si>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</si>
  <si>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</si>
  <si>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</si>
  <si>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</si>
  <si>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</si>
  <si>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</si>
  <si>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</si>
  <si>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</si>
  <si>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</si>
  <si>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</si>
  <si>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</si>
  <si>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</si>
  <si>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</si>
  <si>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</si>
  <si>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</si>
  <si>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</si>
  <si>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</si>
  <si>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</si>
  <si>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9</t>
  </si>
  <si>
    <t>K</t>
  </si>
  <si>
    <t>113117142.S</t>
  </si>
  <si>
    <t>Odstránenie podkladu alebo krytu asfaltového ručne, hr. vrstvy nad 50 do 100 mm,  -0,22000t</t>
  </si>
  <si>
    <t>m2</t>
  </si>
  <si>
    <t>4</t>
  </si>
  <si>
    <t>2</t>
  </si>
  <si>
    <t>-85253642</t>
  </si>
  <si>
    <t>113157232.S</t>
  </si>
  <si>
    <t>Odstránenie podkladu alebo krytu z betónu prostého v ploche do 200 m2 strojne, hr. vrstvy nad 150 do 300 mm,  -0,62500t</t>
  </si>
  <si>
    <t>1645029819</t>
  </si>
  <si>
    <t>5</t>
  </si>
  <si>
    <t>Komunikácie</t>
  </si>
  <si>
    <t>10</t>
  </si>
  <si>
    <t>572751212.S</t>
  </si>
  <si>
    <t>Vyspravenie výtlkov asfaltovým betónom AC hr. nad 40 do 60 mm pri vyspravovanej ploche do 10% na 1 km</t>
  </si>
  <si>
    <t>-2082930156</t>
  </si>
  <si>
    <t>7</t>
  </si>
  <si>
    <t>581140315.S</t>
  </si>
  <si>
    <t>Kryt cementobetónový cestných komunikácií skupiny CB III pre TDZ IV, V a VI, hr. 250 mm</t>
  </si>
  <si>
    <t>-354914281</t>
  </si>
  <si>
    <t>Ostatné konštrukcie a práce-búranie</t>
  </si>
  <si>
    <t>8</t>
  </si>
  <si>
    <t>919735112.S</t>
  </si>
  <si>
    <t>Rezanie existujúceho asfaltového krytu alebo podkladu hĺbky nad 50 do 100 mm</t>
  </si>
  <si>
    <t>m</t>
  </si>
  <si>
    <t>1773266961</t>
  </si>
  <si>
    <t>919735126.S</t>
  </si>
  <si>
    <t>Rezanie existujúceho betónového krytu alebo podkladu hĺbky nad 250 do 300 mm</t>
  </si>
  <si>
    <t>-389576771</t>
  </si>
  <si>
    <t>979081111.S</t>
  </si>
  <si>
    <t>Odvoz sutiny a vybúraných hmôt na skládku do 1 km</t>
  </si>
  <si>
    <t>t</t>
  </si>
  <si>
    <t>338301830</t>
  </si>
  <si>
    <t>979081121.S</t>
  </si>
  <si>
    <t>Odvoz sutiny a vybúraných hmôt na skládku za každý ďalší 1 km</t>
  </si>
  <si>
    <t>-724207017</t>
  </si>
  <si>
    <t>3</t>
  </si>
  <si>
    <t>979087213.S</t>
  </si>
  <si>
    <t>Nakladanie na dopravné prostriedky pre vodorovnú dopravu vybúraných hmôt</t>
  </si>
  <si>
    <t>-1345950261</t>
  </si>
  <si>
    <t>6</t>
  </si>
  <si>
    <t>979089012.S</t>
  </si>
  <si>
    <t>Poplatok za skládku - betón, tehly, dlaždice, obkladačky a keramika  (17 01), ostatné</t>
  </si>
  <si>
    <t>880920136</t>
  </si>
  <si>
    <t>11</t>
  </si>
  <si>
    <t>979089212.S</t>
  </si>
  <si>
    <t>Poplatok za skládku - bitúmenové zmesi, uholný decht, dechtové výrobky (17 03), ostatné</t>
  </si>
  <si>
    <t>1041721780</t>
  </si>
  <si>
    <t>MHTH KE - oprava výtlkov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</si>
</sst>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>
      <selection activeCell="AN8" sqref="AN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46" t="s">
        <v>5</v>
      </c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S4" s="13" t="s">
        <v>10</v>
      </c>
    </row>
    <row r="5" spans="1:74" ht="12" customHeight="1">
      <c r="B5" s="16"/>
      <c r="D5" s="19" t="s">
        <v>11</v>
      </c>
      <c r="K5" s="17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R5" s="16"/>
      <c r="BS5" s="13" t="s">
        <v>6</v>
      </c>
    </row>
    <row r="6" spans="1:74" ht="36.950000000000003" customHeight="1">
      <c r="B6" s="16"/>
      <c r="D6" s="21" t="s">
        <v>12</v>
      </c>
      <c r="K6" s="178" t="s">
        <v>153</v>
      </c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R6" s="16"/>
      <c r="BS6" s="13" t="s">
        <v>6</v>
      </c>
    </row>
    <row r="7" spans="1:74" ht="12" customHeight="1">
      <c r="B7" s="16"/>
      <c r="D7" s="22" t="s">
        <v>13</v>
      </c>
      <c r="K7" s="20" t="s">
        <v>1</v>
      </c>
      <c r="AK7" s="22" t="s">
        <v>14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15</v>
      </c>
      <c r="K8" s="20" t="s">
        <v>16</v>
      </c>
      <c r="AK8" s="22" t="s">
        <v>17</v>
      </c>
      <c r="AN8" s="145"/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18</v>
      </c>
      <c r="AK10" s="22" t="s">
        <v>19</v>
      </c>
      <c r="AN10" s="20" t="s">
        <v>1</v>
      </c>
      <c r="AR10" s="16"/>
      <c r="BS10" s="13" t="s">
        <v>6</v>
      </c>
    </row>
    <row r="11" spans="1:74" ht="18.399999999999999" customHeight="1">
      <c r="B11" s="16"/>
      <c r="E11" s="20" t="s">
        <v>16</v>
      </c>
      <c r="AK11" s="22" t="s">
        <v>20</v>
      </c>
      <c r="AN11" s="20" t="s">
        <v>1</v>
      </c>
      <c r="AR11" s="16"/>
      <c r="BS11" s="13" t="s">
        <v>6</v>
      </c>
    </row>
    <row r="12" spans="1:74" ht="6.95" customHeight="1">
      <c r="B12" s="16"/>
      <c r="AR12" s="16"/>
      <c r="BS12" s="13" t="s">
        <v>6</v>
      </c>
    </row>
    <row r="13" spans="1:74" ht="12" customHeight="1">
      <c r="B13" s="16"/>
      <c r="D13" s="22" t="s">
        <v>21</v>
      </c>
      <c r="AK13" s="22" t="s">
        <v>19</v>
      </c>
      <c r="AN13" s="20" t="s">
        <v>1</v>
      </c>
      <c r="AR13" s="16"/>
      <c r="BS13" s="13" t="s">
        <v>6</v>
      </c>
    </row>
    <row r="14" spans="1:74" ht="12.75">
      <c r="B14" s="16"/>
      <c r="E14" s="20"/>
      <c r="AK14" s="22" t="s">
        <v>20</v>
      </c>
      <c r="AN14" s="20" t="s">
        <v>1</v>
      </c>
      <c r="AR14" s="16"/>
      <c r="BS14" s="13" t="s">
        <v>6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22</v>
      </c>
      <c r="AK16" s="22" t="s">
        <v>19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16</v>
      </c>
      <c r="AK17" s="22" t="s">
        <v>20</v>
      </c>
      <c r="AN17" s="20" t="s">
        <v>1</v>
      </c>
      <c r="AR17" s="16"/>
      <c r="BS17" s="13" t="s">
        <v>23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24</v>
      </c>
      <c r="AK19" s="22" t="s">
        <v>19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/>
      <c r="AK20" s="22" t="s">
        <v>20</v>
      </c>
      <c r="AN20" s="20" t="s">
        <v>1</v>
      </c>
      <c r="AR20" s="16"/>
      <c r="BS20" s="13" t="s">
        <v>23</v>
      </c>
    </row>
    <row r="21" spans="2:71" ht="6.95" customHeight="1">
      <c r="B21" s="16"/>
      <c r="AR21" s="16"/>
    </row>
    <row r="22" spans="2:71" ht="12" customHeight="1">
      <c r="B22" s="16"/>
      <c r="D22" s="22" t="s">
        <v>25</v>
      </c>
      <c r="AR22" s="16"/>
    </row>
    <row r="23" spans="2:71" ht="16.5" customHeight="1">
      <c r="B23" s="16"/>
      <c r="E23" s="179" t="s">
        <v>1</v>
      </c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26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80">
        <f>ROUND(AG94,2)</f>
        <v>0</v>
      </c>
      <c r="AL26" s="181"/>
      <c r="AM26" s="181"/>
      <c r="AN26" s="181"/>
      <c r="AO26" s="181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82" t="s">
        <v>27</v>
      </c>
      <c r="M28" s="182"/>
      <c r="N28" s="182"/>
      <c r="O28" s="182"/>
      <c r="P28" s="182"/>
      <c r="W28" s="182" t="s">
        <v>28</v>
      </c>
      <c r="X28" s="182"/>
      <c r="Y28" s="182"/>
      <c r="Z28" s="182"/>
      <c r="AA28" s="182"/>
      <c r="AB28" s="182"/>
      <c r="AC28" s="182"/>
      <c r="AD28" s="182"/>
      <c r="AE28" s="182"/>
      <c r="AK28" s="182" t="s">
        <v>29</v>
      </c>
      <c r="AL28" s="182"/>
      <c r="AM28" s="182"/>
      <c r="AN28" s="182"/>
      <c r="AO28" s="182"/>
      <c r="AR28" s="25"/>
    </row>
    <row r="29" spans="2:71" s="2" customFormat="1" ht="14.45" customHeight="1">
      <c r="B29" s="29"/>
      <c r="D29" s="22" t="s">
        <v>30</v>
      </c>
      <c r="F29" s="30" t="s">
        <v>31</v>
      </c>
      <c r="L29" s="164">
        <v>0.23</v>
      </c>
      <c r="M29" s="163"/>
      <c r="N29" s="163"/>
      <c r="O29" s="163"/>
      <c r="P29" s="163"/>
      <c r="Q29" s="31"/>
      <c r="R29" s="31"/>
      <c r="S29" s="31"/>
      <c r="T29" s="31"/>
      <c r="U29" s="31"/>
      <c r="V29" s="31"/>
      <c r="W29" s="162">
        <f>ROUND(AZ94, 2)</f>
        <v>0</v>
      </c>
      <c r="X29" s="163"/>
      <c r="Y29" s="163"/>
      <c r="Z29" s="163"/>
      <c r="AA29" s="163"/>
      <c r="AB29" s="163"/>
      <c r="AC29" s="163"/>
      <c r="AD29" s="163"/>
      <c r="AE29" s="163"/>
      <c r="AF29" s="31"/>
      <c r="AG29" s="31"/>
      <c r="AH29" s="31"/>
      <c r="AI29" s="31"/>
      <c r="AJ29" s="31"/>
      <c r="AK29" s="162">
        <f>ROUND(AV94, 2)</f>
        <v>0</v>
      </c>
      <c r="AL29" s="163"/>
      <c r="AM29" s="163"/>
      <c r="AN29" s="163"/>
      <c r="AO29" s="163"/>
      <c r="AP29" s="31"/>
      <c r="AQ29" s="31"/>
      <c r="AR29" s="32"/>
      <c r="AS29" s="31"/>
      <c r="AT29" s="31"/>
      <c r="AU29" s="31"/>
      <c r="AV29" s="31"/>
      <c r="AW29" s="31"/>
      <c r="AX29" s="31"/>
      <c r="AY29" s="31"/>
      <c r="AZ29" s="31"/>
    </row>
    <row r="30" spans="2:71" s="2" customFormat="1" ht="14.45" customHeight="1">
      <c r="B30" s="29"/>
      <c r="F30" s="30" t="s">
        <v>32</v>
      </c>
      <c r="L30" s="176">
        <v>0.23</v>
      </c>
      <c r="M30" s="170"/>
      <c r="N30" s="170"/>
      <c r="O30" s="170"/>
      <c r="P30" s="170"/>
      <c r="W30" s="169">
        <f>ROUND(BA94, 2)</f>
        <v>0</v>
      </c>
      <c r="X30" s="170"/>
      <c r="Y30" s="170"/>
      <c r="Z30" s="170"/>
      <c r="AA30" s="170"/>
      <c r="AB30" s="170"/>
      <c r="AC30" s="170"/>
      <c r="AD30" s="170"/>
      <c r="AE30" s="170"/>
      <c r="AK30" s="169">
        <f>ROUND(AW94, 2)</f>
        <v>0</v>
      </c>
      <c r="AL30" s="170"/>
      <c r="AM30" s="170"/>
      <c r="AN30" s="170"/>
      <c r="AO30" s="170"/>
      <c r="AR30" s="29"/>
    </row>
    <row r="31" spans="2:71" s="2" customFormat="1" ht="14.45" hidden="1" customHeight="1">
      <c r="B31" s="29"/>
      <c r="F31" s="22" t="s">
        <v>33</v>
      </c>
      <c r="L31" s="176">
        <v>0.23</v>
      </c>
      <c r="M31" s="170"/>
      <c r="N31" s="170"/>
      <c r="O31" s="170"/>
      <c r="P31" s="170"/>
      <c r="W31" s="169">
        <f>ROUND(BB94, 2)</f>
        <v>0</v>
      </c>
      <c r="X31" s="170"/>
      <c r="Y31" s="170"/>
      <c r="Z31" s="170"/>
      <c r="AA31" s="170"/>
      <c r="AB31" s="170"/>
      <c r="AC31" s="170"/>
      <c r="AD31" s="170"/>
      <c r="AE31" s="170"/>
      <c r="AK31" s="169">
        <v>0</v>
      </c>
      <c r="AL31" s="170"/>
      <c r="AM31" s="170"/>
      <c r="AN31" s="170"/>
      <c r="AO31" s="170"/>
      <c r="AR31" s="29"/>
    </row>
    <row r="32" spans="2:71" s="2" customFormat="1" ht="14.45" hidden="1" customHeight="1">
      <c r="B32" s="29"/>
      <c r="F32" s="22" t="s">
        <v>34</v>
      </c>
      <c r="L32" s="176">
        <v>0.23</v>
      </c>
      <c r="M32" s="170"/>
      <c r="N32" s="170"/>
      <c r="O32" s="170"/>
      <c r="P32" s="170"/>
      <c r="W32" s="169">
        <f>ROUND(BC94, 2)</f>
        <v>0</v>
      </c>
      <c r="X32" s="170"/>
      <c r="Y32" s="170"/>
      <c r="Z32" s="170"/>
      <c r="AA32" s="170"/>
      <c r="AB32" s="170"/>
      <c r="AC32" s="170"/>
      <c r="AD32" s="170"/>
      <c r="AE32" s="170"/>
      <c r="AK32" s="169">
        <v>0</v>
      </c>
      <c r="AL32" s="170"/>
      <c r="AM32" s="170"/>
      <c r="AN32" s="170"/>
      <c r="AO32" s="170"/>
      <c r="AR32" s="29"/>
    </row>
    <row r="33" spans="2:52" s="2" customFormat="1" ht="14.45" hidden="1" customHeight="1">
      <c r="B33" s="29"/>
      <c r="F33" s="30" t="s">
        <v>35</v>
      </c>
      <c r="L33" s="164">
        <v>0</v>
      </c>
      <c r="M33" s="163"/>
      <c r="N33" s="163"/>
      <c r="O33" s="163"/>
      <c r="P33" s="163"/>
      <c r="Q33" s="31"/>
      <c r="R33" s="31"/>
      <c r="S33" s="31"/>
      <c r="T33" s="31"/>
      <c r="U33" s="31"/>
      <c r="V33" s="31"/>
      <c r="W33" s="162">
        <f>ROUND(BD94, 2)</f>
        <v>0</v>
      </c>
      <c r="X33" s="163"/>
      <c r="Y33" s="163"/>
      <c r="Z33" s="163"/>
      <c r="AA33" s="163"/>
      <c r="AB33" s="163"/>
      <c r="AC33" s="163"/>
      <c r="AD33" s="163"/>
      <c r="AE33" s="163"/>
      <c r="AF33" s="31"/>
      <c r="AG33" s="31"/>
      <c r="AH33" s="31"/>
      <c r="AI33" s="31"/>
      <c r="AJ33" s="31"/>
      <c r="AK33" s="162">
        <v>0</v>
      </c>
      <c r="AL33" s="163"/>
      <c r="AM33" s="163"/>
      <c r="AN33" s="163"/>
      <c r="AO33" s="163"/>
      <c r="AP33" s="31"/>
      <c r="AQ33" s="31"/>
      <c r="AR33" s="32"/>
      <c r="AS33" s="31"/>
      <c r="AT33" s="31"/>
      <c r="AU33" s="31"/>
      <c r="AV33" s="31"/>
      <c r="AW33" s="31"/>
      <c r="AX33" s="31"/>
      <c r="AY33" s="31"/>
      <c r="AZ33" s="31"/>
    </row>
    <row r="34" spans="2:52" s="1" customFormat="1" ht="6.95" customHeight="1">
      <c r="B34" s="25"/>
      <c r="AR34" s="25"/>
    </row>
    <row r="35" spans="2:52" s="1" customFormat="1" ht="25.9" customHeight="1">
      <c r="B35" s="25"/>
      <c r="C35" s="33"/>
      <c r="D35" s="34" t="s">
        <v>36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37</v>
      </c>
      <c r="U35" s="35"/>
      <c r="V35" s="35"/>
      <c r="W35" s="35"/>
      <c r="X35" s="165" t="s">
        <v>38</v>
      </c>
      <c r="Y35" s="166"/>
      <c r="Z35" s="166"/>
      <c r="AA35" s="166"/>
      <c r="AB35" s="166"/>
      <c r="AC35" s="35"/>
      <c r="AD35" s="35"/>
      <c r="AE35" s="35"/>
      <c r="AF35" s="35"/>
      <c r="AG35" s="35"/>
      <c r="AH35" s="35"/>
      <c r="AI35" s="35"/>
      <c r="AJ35" s="35"/>
      <c r="AK35" s="167">
        <f>SUM(AK26:AK33)</f>
        <v>0</v>
      </c>
      <c r="AL35" s="166"/>
      <c r="AM35" s="166"/>
      <c r="AN35" s="166"/>
      <c r="AO35" s="168"/>
      <c r="AP35" s="33"/>
      <c r="AQ35" s="33"/>
      <c r="AR35" s="25"/>
    </row>
    <row r="36" spans="2:52" s="1" customFormat="1" ht="6.95" customHeight="1">
      <c r="B36" s="25"/>
      <c r="AR36" s="25"/>
    </row>
    <row r="37" spans="2:52" s="1" customFormat="1" ht="14.45" customHeight="1">
      <c r="B37" s="25"/>
      <c r="AR37" s="25"/>
    </row>
    <row r="38" spans="2:52" ht="14.45" customHeight="1">
      <c r="B38" s="16"/>
      <c r="AR38" s="16"/>
    </row>
    <row r="39" spans="2:52" ht="14.45" customHeight="1">
      <c r="B39" s="16"/>
      <c r="AR39" s="16"/>
    </row>
    <row r="40" spans="2:52" ht="14.45" customHeight="1">
      <c r="B40" s="16"/>
      <c r="AR40" s="16"/>
    </row>
    <row r="41" spans="2:52" ht="14.45" customHeight="1">
      <c r="B41" s="16"/>
      <c r="AR41" s="16"/>
    </row>
    <row r="42" spans="2:52" ht="14.45" customHeight="1">
      <c r="B42" s="16"/>
      <c r="AR42" s="16"/>
    </row>
    <row r="43" spans="2:52" ht="14.45" customHeight="1">
      <c r="B43" s="16"/>
      <c r="AR43" s="16"/>
    </row>
    <row r="44" spans="2:52" ht="14.45" customHeight="1">
      <c r="B44" s="16"/>
      <c r="AR44" s="16"/>
    </row>
    <row r="45" spans="2:52" ht="14.45" customHeight="1">
      <c r="B45" s="16"/>
      <c r="AR45" s="16"/>
    </row>
    <row r="46" spans="2:52" ht="14.45" customHeight="1">
      <c r="B46" s="16"/>
      <c r="AR46" s="16"/>
    </row>
    <row r="47" spans="2:52" ht="14.45" customHeight="1">
      <c r="B47" s="16"/>
      <c r="AR47" s="16"/>
    </row>
    <row r="48" spans="2:52" ht="14.45" customHeight="1">
      <c r="B48" s="16"/>
      <c r="AR48" s="16"/>
    </row>
    <row r="49" spans="2:44" s="1" customFormat="1" ht="14.45" customHeight="1">
      <c r="B49" s="25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9" t="s">
        <v>41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9" t="s">
        <v>42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9" t="s">
        <v>41</v>
      </c>
      <c r="AI60" s="27"/>
      <c r="AJ60" s="27"/>
      <c r="AK60" s="27"/>
      <c r="AL60" s="27"/>
      <c r="AM60" s="39" t="s">
        <v>42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7" t="s">
        <v>43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44</v>
      </c>
      <c r="AI64" s="38"/>
      <c r="AJ64" s="38"/>
      <c r="AK64" s="38"/>
      <c r="AL64" s="38"/>
      <c r="AM64" s="38"/>
      <c r="AN64" s="38"/>
      <c r="AO64" s="38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9" t="s">
        <v>41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9" t="s">
        <v>42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9" t="s">
        <v>41</v>
      </c>
      <c r="AI75" s="27"/>
      <c r="AJ75" s="27"/>
      <c r="AK75" s="27"/>
      <c r="AL75" s="27"/>
      <c r="AM75" s="39" t="s">
        <v>42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5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5"/>
    </row>
    <row r="82" spans="1:91" s="1" customFormat="1" ht="24.95" customHeight="1">
      <c r="B82" s="25"/>
      <c r="C82" s="17" t="s">
        <v>45</v>
      </c>
      <c r="AR82" s="25"/>
    </row>
    <row r="83" spans="1:91" s="1" customFormat="1" ht="6.95" customHeight="1">
      <c r="B83" s="25"/>
      <c r="AR83" s="25"/>
    </row>
    <row r="84" spans="1:91" s="3" customFormat="1" ht="12" customHeight="1">
      <c r="B84" s="44"/>
      <c r="C84" s="22" t="s">
        <v>11</v>
      </c>
      <c r="AR84" s="44"/>
    </row>
    <row r="85" spans="1:91" s="4" customFormat="1" ht="36.950000000000003" customHeight="1">
      <c r="B85" s="45"/>
      <c r="C85" s="46" t="s">
        <v>12</v>
      </c>
      <c r="L85" s="153" t="str">
        <f>K6</f>
        <v>MHTH KE - oprava výtlkov</v>
      </c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154"/>
      <c r="AA85" s="154"/>
      <c r="AB85" s="154"/>
      <c r="AC85" s="154"/>
      <c r="AD85" s="154"/>
      <c r="AE85" s="154"/>
      <c r="AF85" s="154"/>
      <c r="AG85" s="154"/>
      <c r="AH85" s="154"/>
      <c r="AI85" s="154"/>
      <c r="AJ85" s="154"/>
      <c r="AR85" s="45"/>
    </row>
    <row r="86" spans="1:91" s="1" customFormat="1" ht="6.95" customHeight="1">
      <c r="B86" s="25"/>
      <c r="AR86" s="25"/>
    </row>
    <row r="87" spans="1:91" s="1" customFormat="1" ht="12" customHeight="1">
      <c r="B87" s="25"/>
      <c r="C87" s="22" t="s">
        <v>15</v>
      </c>
      <c r="L87" s="47" t="str">
        <f>IF(K8="","",K8)</f>
        <v xml:space="preserve"> </v>
      </c>
      <c r="AI87" s="22" t="s">
        <v>17</v>
      </c>
      <c r="AM87" s="155" t="str">
        <f>IF(AN8= "","",AN8)</f>
        <v/>
      </c>
      <c r="AN87" s="155"/>
      <c r="AR87" s="25"/>
    </row>
    <row r="88" spans="1:91" s="1" customFormat="1" ht="6.95" customHeight="1">
      <c r="B88" s="25"/>
      <c r="AR88" s="25"/>
    </row>
    <row r="89" spans="1:91" s="1" customFormat="1" ht="15.2" customHeight="1">
      <c r="B89" s="25"/>
      <c r="C89" s="22" t="s">
        <v>18</v>
      </c>
      <c r="L89" s="3" t="str">
        <f>IF(E11= "","",E11)</f>
        <v xml:space="preserve"> </v>
      </c>
      <c r="AI89" s="22" t="s">
        <v>22</v>
      </c>
      <c r="AM89" s="156" t="str">
        <f>IF(E17="","",E17)</f>
        <v xml:space="preserve"> </v>
      </c>
      <c r="AN89" s="157"/>
      <c r="AO89" s="157"/>
      <c r="AP89" s="157"/>
      <c r="AR89" s="25"/>
      <c r="AS89" s="158" t="s">
        <v>46</v>
      </c>
      <c r="AT89" s="159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5"/>
      <c r="C90" s="22" t="s">
        <v>21</v>
      </c>
      <c r="L90" s="3" t="str">
        <f>IF(E14="","",E14)</f>
        <v/>
      </c>
      <c r="AI90" s="22" t="s">
        <v>24</v>
      </c>
      <c r="AM90" s="156" t="str">
        <f>IF(E20="","",E20)</f>
        <v/>
      </c>
      <c r="AN90" s="157"/>
      <c r="AO90" s="157"/>
      <c r="AP90" s="157"/>
      <c r="AR90" s="25"/>
      <c r="AS90" s="160"/>
      <c r="AT90" s="161"/>
      <c r="BD90" s="52"/>
    </row>
    <row r="91" spans="1:91" s="1" customFormat="1" ht="10.9" customHeight="1">
      <c r="B91" s="25"/>
      <c r="AR91" s="25"/>
      <c r="AS91" s="160"/>
      <c r="AT91" s="161"/>
      <c r="BD91" s="52"/>
    </row>
    <row r="92" spans="1:91" s="1" customFormat="1" ht="29.25" customHeight="1">
      <c r="B92" s="25"/>
      <c r="C92" s="148" t="s">
        <v>47</v>
      </c>
      <c r="D92" s="149"/>
      <c r="E92" s="149"/>
      <c r="F92" s="149"/>
      <c r="G92" s="149"/>
      <c r="H92" s="53"/>
      <c r="I92" s="150" t="s">
        <v>48</v>
      </c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51" t="s">
        <v>49</v>
      </c>
      <c r="AH92" s="149"/>
      <c r="AI92" s="149"/>
      <c r="AJ92" s="149"/>
      <c r="AK92" s="149"/>
      <c r="AL92" s="149"/>
      <c r="AM92" s="149"/>
      <c r="AN92" s="150" t="s">
        <v>50</v>
      </c>
      <c r="AO92" s="149"/>
      <c r="AP92" s="152"/>
      <c r="AQ92" s="54" t="s">
        <v>51</v>
      </c>
      <c r="AR92" s="25"/>
      <c r="AS92" s="55" t="s">
        <v>52</v>
      </c>
      <c r="AT92" s="56" t="s">
        <v>53</v>
      </c>
      <c r="AU92" s="56" t="s">
        <v>54</v>
      </c>
      <c r="AV92" s="56" t="s">
        <v>55</v>
      </c>
      <c r="AW92" s="56" t="s">
        <v>56</v>
      </c>
      <c r="AX92" s="56" t="s">
        <v>57</v>
      </c>
      <c r="AY92" s="56" t="s">
        <v>58</v>
      </c>
      <c r="AZ92" s="56" t="s">
        <v>59</v>
      </c>
      <c r="BA92" s="56" t="s">
        <v>60</v>
      </c>
      <c r="BB92" s="56" t="s">
        <v>61</v>
      </c>
      <c r="BC92" s="56" t="s">
        <v>62</v>
      </c>
      <c r="BD92" s="57" t="s">
        <v>63</v>
      </c>
    </row>
    <row r="93" spans="1:91" s="1" customFormat="1" ht="10.9" customHeight="1">
      <c r="B93" s="25"/>
      <c r="AR93" s="25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64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74">
        <f>ROUND(AG95,2)</f>
        <v>0</v>
      </c>
      <c r="AH94" s="174"/>
      <c r="AI94" s="174"/>
      <c r="AJ94" s="174"/>
      <c r="AK94" s="174"/>
      <c r="AL94" s="174"/>
      <c r="AM94" s="174"/>
      <c r="AN94" s="175">
        <f>SUM(AG94,AT94)</f>
        <v>0</v>
      </c>
      <c r="AO94" s="175"/>
      <c r="AP94" s="175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143.56165999999999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65</v>
      </c>
      <c r="BT94" s="68" t="s">
        <v>66</v>
      </c>
      <c r="BU94" s="69" t="s">
        <v>67</v>
      </c>
      <c r="BV94" s="68" t="s">
        <v>68</v>
      </c>
      <c r="BW94" s="68" t="s">
        <v>4</v>
      </c>
      <c r="BX94" s="68" t="s">
        <v>69</v>
      </c>
      <c r="CL94" s="68" t="s">
        <v>1</v>
      </c>
    </row>
    <row r="95" spans="1:91" s="6" customFormat="1" ht="16.5" customHeight="1">
      <c r="A95" s="70" t="s">
        <v>70</v>
      </c>
      <c r="B95" s="71"/>
      <c r="C95" s="72"/>
      <c r="D95" s="173" t="s">
        <v>71</v>
      </c>
      <c r="E95" s="173"/>
      <c r="F95" s="173"/>
      <c r="G95" s="173"/>
      <c r="H95" s="173"/>
      <c r="I95" s="73"/>
      <c r="J95" s="173" t="s">
        <v>72</v>
      </c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1">
        <f>'01 - Oprava cesty'!J30</f>
        <v>0</v>
      </c>
      <c r="AH95" s="172"/>
      <c r="AI95" s="172"/>
      <c r="AJ95" s="172"/>
      <c r="AK95" s="172"/>
      <c r="AL95" s="172"/>
      <c r="AM95" s="172"/>
      <c r="AN95" s="171">
        <f>SUM(AG95,AT95)</f>
        <v>0</v>
      </c>
      <c r="AO95" s="172"/>
      <c r="AP95" s="172"/>
      <c r="AQ95" s="74" t="s">
        <v>73</v>
      </c>
      <c r="AR95" s="71"/>
      <c r="AS95" s="75">
        <v>0</v>
      </c>
      <c r="AT95" s="76">
        <f>ROUND(SUM(AV95:AW95),2)</f>
        <v>0</v>
      </c>
      <c r="AU95" s="77">
        <f>'01 - Oprava cesty'!P120</f>
        <v>143.56166000000002</v>
      </c>
      <c r="AV95" s="76">
        <f>'01 - Oprava cesty'!J33</f>
        <v>0</v>
      </c>
      <c r="AW95" s="76">
        <f>'01 - Oprava cesty'!J34</f>
        <v>0</v>
      </c>
      <c r="AX95" s="76">
        <f>'01 - Oprava cesty'!J35</f>
        <v>0</v>
      </c>
      <c r="AY95" s="76">
        <f>'01 - Oprava cesty'!J36</f>
        <v>0</v>
      </c>
      <c r="AZ95" s="76">
        <f>'01 - Oprava cesty'!F33</f>
        <v>0</v>
      </c>
      <c r="BA95" s="76">
        <f>'01 - Oprava cesty'!F34</f>
        <v>0</v>
      </c>
      <c r="BB95" s="76">
        <f>'01 - Oprava cesty'!F35</f>
        <v>0</v>
      </c>
      <c r="BC95" s="76">
        <f>'01 - Oprava cesty'!F36</f>
        <v>0</v>
      </c>
      <c r="BD95" s="78">
        <f>'01 - Oprava cesty'!F37</f>
        <v>0</v>
      </c>
      <c r="BT95" s="79" t="s">
        <v>74</v>
      </c>
      <c r="BV95" s="79" t="s">
        <v>68</v>
      </c>
      <c r="BW95" s="79" t="s">
        <v>75</v>
      </c>
      <c r="BX95" s="79" t="s">
        <v>4</v>
      </c>
      <c r="CL95" s="79" t="s">
        <v>1</v>
      </c>
      <c r="CM95" s="79" t="s">
        <v>66</v>
      </c>
    </row>
    <row r="96" spans="1:91" s="1" customFormat="1" ht="30" customHeight="1">
      <c r="B96" s="25"/>
      <c r="AR96" s="25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5"/>
    </row>
  </sheetData>
  <mergeCells count="40">
    <mergeCell ref="K5:AJ5"/>
    <mergeCell ref="K6:AJ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01 - Oprava cesty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36"/>
  <sheetViews>
    <sheetView showGridLines="0" topLeftCell="A131" workbookViewId="0">
      <selection activeCell="J12" sqref="J1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46" t="s">
        <v>5</v>
      </c>
      <c r="M2" s="147"/>
      <c r="N2" s="147"/>
      <c r="O2" s="147"/>
      <c r="P2" s="147"/>
      <c r="Q2" s="147"/>
      <c r="R2" s="147"/>
      <c r="S2" s="147"/>
      <c r="T2" s="147"/>
      <c r="U2" s="147"/>
      <c r="V2" s="147"/>
      <c r="AT2" s="13" t="s">
        <v>75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66</v>
      </c>
    </row>
    <row r="4" spans="2:46" ht="24.95" customHeight="1">
      <c r="B4" s="16"/>
      <c r="D4" s="17" t="s">
        <v>76</v>
      </c>
      <c r="L4" s="16"/>
      <c r="M4" s="80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12</v>
      </c>
      <c r="L6" s="16"/>
    </row>
    <row r="7" spans="2:46" ht="16.5" customHeight="1">
      <c r="B7" s="16"/>
      <c r="E7" s="183" t="str">
        <f>'Rekapitulácia stavby'!K6</f>
        <v>MHTH KE - oprava výtlkov</v>
      </c>
      <c r="F7" s="184"/>
      <c r="G7" s="184"/>
      <c r="H7" s="184"/>
      <c r="L7" s="16"/>
    </row>
    <row r="8" spans="2:46" s="1" customFormat="1" ht="12" customHeight="1">
      <c r="B8" s="25"/>
      <c r="D8" s="22" t="s">
        <v>77</v>
      </c>
      <c r="L8" s="25"/>
    </row>
    <row r="9" spans="2:46" s="1" customFormat="1" ht="16.5" customHeight="1">
      <c r="B9" s="25"/>
      <c r="E9" s="153" t="s">
        <v>78</v>
      </c>
      <c r="F9" s="185"/>
      <c r="G9" s="185"/>
      <c r="H9" s="185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13</v>
      </c>
      <c r="F11" s="20" t="s">
        <v>1</v>
      </c>
      <c r="I11" s="22" t="s">
        <v>14</v>
      </c>
      <c r="J11" s="20" t="s">
        <v>1</v>
      </c>
      <c r="L11" s="25"/>
    </row>
    <row r="12" spans="2:46" s="1" customFormat="1" ht="12" customHeight="1">
      <c r="B12" s="25"/>
      <c r="D12" s="22" t="s">
        <v>15</v>
      </c>
      <c r="F12" s="20" t="s">
        <v>16</v>
      </c>
      <c r="I12" s="22" t="s">
        <v>17</v>
      </c>
      <c r="J12" s="48"/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18</v>
      </c>
      <c r="I14" s="22" t="s">
        <v>19</v>
      </c>
      <c r="J14" s="20" t="str">
        <f>IF('Rekapitulácia stavby'!AN10="","",'Rekapitulácia stavby'!AN10)</f>
        <v/>
      </c>
      <c r="L14" s="25"/>
    </row>
    <row r="15" spans="2:46" s="1" customFormat="1" ht="18" customHeight="1">
      <c r="B15" s="25"/>
      <c r="E15" s="20" t="str">
        <f>IF('Rekapitulácia stavby'!E11="","",'Rekapitulácia stavby'!E11)</f>
        <v xml:space="preserve"> </v>
      </c>
      <c r="I15" s="22" t="s">
        <v>20</v>
      </c>
      <c r="J15" s="20" t="str">
        <f>IF('Rekapitulácia stavby'!AN11="","",'Rekapitulácia stavby'!AN11)</f>
        <v/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21</v>
      </c>
      <c r="I17" s="22" t="s">
        <v>19</v>
      </c>
      <c r="J17" s="20" t="s">
        <v>1</v>
      </c>
      <c r="L17" s="25"/>
    </row>
    <row r="18" spans="2:12" s="1" customFormat="1" ht="18" customHeight="1">
      <c r="B18" s="25"/>
      <c r="E18" s="20"/>
      <c r="I18" s="22" t="s">
        <v>20</v>
      </c>
      <c r="J18" s="20" t="s">
        <v>1</v>
      </c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22</v>
      </c>
      <c r="I20" s="22" t="s">
        <v>19</v>
      </c>
      <c r="J20" s="20" t="str">
        <f>IF('Rekapitulácia stavby'!AN16="","",'Rekapitulácia stavby'!AN16)</f>
        <v/>
      </c>
      <c r="L20" s="25"/>
    </row>
    <row r="21" spans="2:12" s="1" customFormat="1" ht="18" customHeight="1">
      <c r="B21" s="25"/>
      <c r="E21" s="20" t="str">
        <f>IF('Rekapitulácia stavby'!E17="","",'Rekapitulácia stavby'!E17)</f>
        <v xml:space="preserve"> </v>
      </c>
      <c r="I21" s="22" t="s">
        <v>20</v>
      </c>
      <c r="J21" s="20" t="str">
        <f>IF('Rekapitulácia stavby'!AN17="","",'Rekapitulácia stavby'!AN17)</f>
        <v/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24</v>
      </c>
      <c r="I23" s="22" t="s">
        <v>19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20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25</v>
      </c>
      <c r="L26" s="25"/>
    </row>
    <row r="27" spans="2:12" s="7" customFormat="1" ht="16.5" customHeight="1">
      <c r="B27" s="81"/>
      <c r="E27" s="179" t="s">
        <v>1</v>
      </c>
      <c r="F27" s="179"/>
      <c r="G27" s="179"/>
      <c r="H27" s="179"/>
      <c r="L27" s="81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82" t="s">
        <v>26</v>
      </c>
      <c r="J30" s="62">
        <f>ROUND(J120,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28</v>
      </c>
      <c r="I32" s="28" t="s">
        <v>27</v>
      </c>
      <c r="J32" s="28" t="s">
        <v>29</v>
      </c>
      <c r="L32" s="25"/>
    </row>
    <row r="33" spans="2:12" s="1" customFormat="1" ht="14.45" customHeight="1">
      <c r="B33" s="25"/>
      <c r="D33" s="51" t="s">
        <v>30</v>
      </c>
      <c r="E33" s="30" t="s">
        <v>31</v>
      </c>
      <c r="F33" s="83">
        <f>ROUND((SUM(BE120:BE135)),  2)</f>
        <v>0</v>
      </c>
      <c r="G33" s="84"/>
      <c r="H33" s="84"/>
      <c r="I33" s="85">
        <v>0.23</v>
      </c>
      <c r="J33" s="83">
        <f>ROUND(((SUM(BE120:BE135))*I33),  2)</f>
        <v>0</v>
      </c>
      <c r="L33" s="25"/>
    </row>
    <row r="34" spans="2:12" s="1" customFormat="1" ht="14.45" customHeight="1">
      <c r="B34" s="25"/>
      <c r="E34" s="30" t="s">
        <v>32</v>
      </c>
      <c r="F34" s="86">
        <f>ROUND((SUM(BF120:BF135)),  2)</f>
        <v>0</v>
      </c>
      <c r="I34" s="87">
        <v>0.23</v>
      </c>
      <c r="J34" s="86">
        <f>ROUND(((SUM(BF120:BF135))*I34),  2)</f>
        <v>0</v>
      </c>
      <c r="L34" s="25"/>
    </row>
    <row r="35" spans="2:12" s="1" customFormat="1" ht="14.45" hidden="1" customHeight="1">
      <c r="B35" s="25"/>
      <c r="E35" s="22" t="s">
        <v>33</v>
      </c>
      <c r="F35" s="86">
        <f>ROUND((SUM(BG120:BG135)),  2)</f>
        <v>0</v>
      </c>
      <c r="I35" s="87">
        <v>0.23</v>
      </c>
      <c r="J35" s="86">
        <f>0</f>
        <v>0</v>
      </c>
      <c r="L35" s="25"/>
    </row>
    <row r="36" spans="2:12" s="1" customFormat="1" ht="14.45" hidden="1" customHeight="1">
      <c r="B36" s="25"/>
      <c r="E36" s="22" t="s">
        <v>34</v>
      </c>
      <c r="F36" s="86">
        <f>ROUND((SUM(BH120:BH135)),  2)</f>
        <v>0</v>
      </c>
      <c r="I36" s="87">
        <v>0.23</v>
      </c>
      <c r="J36" s="86">
        <f>0</f>
        <v>0</v>
      </c>
      <c r="L36" s="25"/>
    </row>
    <row r="37" spans="2:12" s="1" customFormat="1" ht="14.45" hidden="1" customHeight="1">
      <c r="B37" s="25"/>
      <c r="E37" s="30" t="s">
        <v>35</v>
      </c>
      <c r="F37" s="83">
        <f>ROUND((SUM(BI120:BI135)),  2)</f>
        <v>0</v>
      </c>
      <c r="G37" s="84"/>
      <c r="H37" s="84"/>
      <c r="I37" s="85">
        <v>0</v>
      </c>
      <c r="J37" s="83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8"/>
      <c r="D39" s="89" t="s">
        <v>36</v>
      </c>
      <c r="E39" s="53"/>
      <c r="F39" s="53"/>
      <c r="G39" s="90" t="s">
        <v>37</v>
      </c>
      <c r="H39" s="91" t="s">
        <v>38</v>
      </c>
      <c r="I39" s="53"/>
      <c r="J39" s="92">
        <f>SUM(J30:J37)</f>
        <v>0</v>
      </c>
      <c r="K39" s="93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41</v>
      </c>
      <c r="E61" s="27"/>
      <c r="F61" s="94" t="s">
        <v>42</v>
      </c>
      <c r="G61" s="39" t="s">
        <v>41</v>
      </c>
      <c r="H61" s="27"/>
      <c r="I61" s="27"/>
      <c r="J61" s="95" t="s">
        <v>42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43</v>
      </c>
      <c r="E65" s="38"/>
      <c r="F65" s="38"/>
      <c r="G65" s="37" t="s">
        <v>44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41</v>
      </c>
      <c r="E76" s="27"/>
      <c r="F76" s="94" t="s">
        <v>42</v>
      </c>
      <c r="G76" s="39" t="s">
        <v>41</v>
      </c>
      <c r="H76" s="27"/>
      <c r="I76" s="27"/>
      <c r="J76" s="95" t="s">
        <v>42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79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12</v>
      </c>
      <c r="L84" s="25"/>
    </row>
    <row r="85" spans="2:47" s="1" customFormat="1" ht="16.5" customHeight="1">
      <c r="B85" s="25"/>
      <c r="E85" s="183" t="str">
        <f>E7</f>
        <v>MHTH KE - oprava výtlkov</v>
      </c>
      <c r="F85" s="184"/>
      <c r="G85" s="184"/>
      <c r="H85" s="184"/>
      <c r="L85" s="25"/>
    </row>
    <row r="86" spans="2:47" s="1" customFormat="1" ht="12" customHeight="1">
      <c r="B86" s="25"/>
      <c r="C86" s="22" t="s">
        <v>77</v>
      </c>
      <c r="L86" s="25"/>
    </row>
    <row r="87" spans="2:47" s="1" customFormat="1" ht="16.5" customHeight="1">
      <c r="B87" s="25"/>
      <c r="E87" s="153" t="str">
        <f>E9</f>
        <v>01 - Oprava cesty</v>
      </c>
      <c r="F87" s="185"/>
      <c r="G87" s="185"/>
      <c r="H87" s="185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15</v>
      </c>
      <c r="F89" s="20" t="str">
        <f>F12</f>
        <v xml:space="preserve"> </v>
      </c>
      <c r="I89" s="22" t="s">
        <v>17</v>
      </c>
      <c r="J89" s="48" t="str">
        <f>IF(J12="","",J12)</f>
        <v/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18</v>
      </c>
      <c r="F91" s="20" t="str">
        <f>E15</f>
        <v xml:space="preserve"> </v>
      </c>
      <c r="I91" s="22" t="s">
        <v>22</v>
      </c>
      <c r="J91" s="23" t="str">
        <f>E21</f>
        <v xml:space="preserve"> </v>
      </c>
      <c r="L91" s="25"/>
    </row>
    <row r="92" spans="2:47" s="1" customFormat="1" ht="15.2" customHeight="1">
      <c r="B92" s="25"/>
      <c r="C92" s="22" t="s">
        <v>21</v>
      </c>
      <c r="F92" s="20"/>
      <c r="I92" s="22" t="s">
        <v>24</v>
      </c>
      <c r="J92" s="23"/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6" t="s">
        <v>80</v>
      </c>
      <c r="D94" s="88"/>
      <c r="E94" s="88"/>
      <c r="F94" s="88"/>
      <c r="G94" s="88"/>
      <c r="H94" s="88"/>
      <c r="I94" s="88"/>
      <c r="J94" s="97" t="s">
        <v>81</v>
      </c>
      <c r="K94" s="88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8" t="s">
        <v>82</v>
      </c>
      <c r="J96" s="62">
        <f>J120</f>
        <v>0</v>
      </c>
      <c r="L96" s="25"/>
      <c r="AU96" s="13" t="s">
        <v>83</v>
      </c>
    </row>
    <row r="97" spans="2:12" s="8" customFormat="1" ht="24.95" customHeight="1">
      <c r="B97" s="99"/>
      <c r="D97" s="100" t="s">
        <v>84</v>
      </c>
      <c r="E97" s="101"/>
      <c r="F97" s="101"/>
      <c r="G97" s="101"/>
      <c r="H97" s="101"/>
      <c r="I97" s="101"/>
      <c r="J97" s="102">
        <f>J121</f>
        <v>0</v>
      </c>
      <c r="L97" s="99"/>
    </row>
    <row r="98" spans="2:12" s="9" customFormat="1" ht="19.899999999999999" customHeight="1">
      <c r="B98" s="103"/>
      <c r="D98" s="104" t="s">
        <v>85</v>
      </c>
      <c r="E98" s="105"/>
      <c r="F98" s="105"/>
      <c r="G98" s="105"/>
      <c r="H98" s="105"/>
      <c r="I98" s="105"/>
      <c r="J98" s="106">
        <f>J122</f>
        <v>0</v>
      </c>
      <c r="L98" s="103"/>
    </row>
    <row r="99" spans="2:12" s="9" customFormat="1" ht="19.899999999999999" customHeight="1">
      <c r="B99" s="103"/>
      <c r="D99" s="104" t="s">
        <v>86</v>
      </c>
      <c r="E99" s="105"/>
      <c r="F99" s="105"/>
      <c r="G99" s="105"/>
      <c r="H99" s="105"/>
      <c r="I99" s="105"/>
      <c r="J99" s="106">
        <f>J125</f>
        <v>0</v>
      </c>
      <c r="L99" s="103"/>
    </row>
    <row r="100" spans="2:12" s="9" customFormat="1" ht="19.899999999999999" customHeight="1">
      <c r="B100" s="103"/>
      <c r="D100" s="104" t="s">
        <v>87</v>
      </c>
      <c r="E100" s="105"/>
      <c r="F100" s="105"/>
      <c r="G100" s="105"/>
      <c r="H100" s="105"/>
      <c r="I100" s="105"/>
      <c r="J100" s="106">
        <f>J128</f>
        <v>0</v>
      </c>
      <c r="L100" s="103"/>
    </row>
    <row r="101" spans="2:12" s="1" customFormat="1" ht="21.75" customHeight="1">
      <c r="B101" s="25"/>
      <c r="L101" s="25"/>
    </row>
    <row r="102" spans="2:12" s="1" customFormat="1" ht="6.95" customHeight="1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25"/>
    </row>
    <row r="106" spans="2:12" s="1" customFormat="1" ht="6.95" customHeight="1"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25"/>
    </row>
    <row r="107" spans="2:12" s="1" customFormat="1" ht="24.95" customHeight="1">
      <c r="B107" s="25"/>
      <c r="C107" s="17" t="s">
        <v>88</v>
      </c>
      <c r="L107" s="25"/>
    </row>
    <row r="108" spans="2:12" s="1" customFormat="1" ht="6.95" customHeight="1">
      <c r="B108" s="25"/>
      <c r="L108" s="25"/>
    </row>
    <row r="109" spans="2:12" s="1" customFormat="1" ht="12" customHeight="1">
      <c r="B109" s="25"/>
      <c r="C109" s="22" t="s">
        <v>12</v>
      </c>
      <c r="L109" s="25"/>
    </row>
    <row r="110" spans="2:12" s="1" customFormat="1" ht="16.5" customHeight="1">
      <c r="B110" s="25"/>
      <c r="E110" s="183" t="str">
        <f>E7</f>
        <v>MHTH KE - oprava výtlkov</v>
      </c>
      <c r="F110" s="184"/>
      <c r="G110" s="184"/>
      <c r="H110" s="184"/>
      <c r="L110" s="25"/>
    </row>
    <row r="111" spans="2:12" s="1" customFormat="1" ht="12" customHeight="1">
      <c r="B111" s="25"/>
      <c r="C111" s="22" t="s">
        <v>77</v>
      </c>
      <c r="L111" s="25"/>
    </row>
    <row r="112" spans="2:12" s="1" customFormat="1" ht="16.5" customHeight="1">
      <c r="B112" s="25"/>
      <c r="E112" s="153" t="str">
        <f>E9</f>
        <v>01 - Oprava cesty</v>
      </c>
      <c r="F112" s="185"/>
      <c r="G112" s="185"/>
      <c r="H112" s="185"/>
      <c r="L112" s="25"/>
    </row>
    <row r="113" spans="2:65" s="1" customFormat="1" ht="6.95" customHeight="1">
      <c r="B113" s="25"/>
      <c r="L113" s="25"/>
    </row>
    <row r="114" spans="2:65" s="1" customFormat="1" ht="12" customHeight="1">
      <c r="B114" s="25"/>
      <c r="C114" s="22" t="s">
        <v>15</v>
      </c>
      <c r="F114" s="20" t="str">
        <f>F12</f>
        <v xml:space="preserve"> </v>
      </c>
      <c r="I114" s="22" t="s">
        <v>17</v>
      </c>
      <c r="J114" s="48" t="str">
        <f>IF(J12="","",J12)</f>
        <v/>
      </c>
      <c r="L114" s="25"/>
    </row>
    <row r="115" spans="2:65" s="1" customFormat="1" ht="6.95" customHeight="1">
      <c r="B115" s="25"/>
      <c r="L115" s="25"/>
    </row>
    <row r="116" spans="2:65" s="1" customFormat="1" ht="15.2" customHeight="1">
      <c r="B116" s="25"/>
      <c r="C116" s="22" t="s">
        <v>18</v>
      </c>
      <c r="F116" s="20" t="str">
        <f>E15</f>
        <v xml:space="preserve"> </v>
      </c>
      <c r="I116" s="22" t="s">
        <v>22</v>
      </c>
      <c r="J116" s="23" t="str">
        <f>E21</f>
        <v xml:space="preserve"> </v>
      </c>
      <c r="L116" s="25"/>
    </row>
    <row r="117" spans="2:65" s="1" customFormat="1" ht="15.2" customHeight="1">
      <c r="B117" s="25"/>
      <c r="C117" s="22" t="s">
        <v>21</v>
      </c>
      <c r="F117" s="20"/>
      <c r="I117" s="22" t="s">
        <v>24</v>
      </c>
      <c r="J117" s="23"/>
      <c r="L117" s="25"/>
    </row>
    <row r="118" spans="2:65" s="1" customFormat="1" ht="10.35" customHeight="1">
      <c r="B118" s="25"/>
      <c r="L118" s="25"/>
    </row>
    <row r="119" spans="2:65" s="10" customFormat="1" ht="29.25" customHeight="1">
      <c r="B119" s="107"/>
      <c r="C119" s="108" t="s">
        <v>89</v>
      </c>
      <c r="D119" s="109" t="s">
        <v>51</v>
      </c>
      <c r="E119" s="109" t="s">
        <v>47</v>
      </c>
      <c r="F119" s="109" t="s">
        <v>48</v>
      </c>
      <c r="G119" s="109" t="s">
        <v>90</v>
      </c>
      <c r="H119" s="109" t="s">
        <v>91</v>
      </c>
      <c r="I119" s="109" t="s">
        <v>92</v>
      </c>
      <c r="J119" s="110" t="s">
        <v>81</v>
      </c>
      <c r="K119" s="111" t="s">
        <v>93</v>
      </c>
      <c r="L119" s="107"/>
      <c r="M119" s="55" t="s">
        <v>1</v>
      </c>
      <c r="N119" s="56" t="s">
        <v>30</v>
      </c>
      <c r="O119" s="56" t="s">
        <v>94</v>
      </c>
      <c r="P119" s="56" t="s">
        <v>95</v>
      </c>
      <c r="Q119" s="56" t="s">
        <v>96</v>
      </c>
      <c r="R119" s="56" t="s">
        <v>97</v>
      </c>
      <c r="S119" s="56" t="s">
        <v>98</v>
      </c>
      <c r="T119" s="57" t="s">
        <v>99</v>
      </c>
    </row>
    <row r="120" spans="2:65" s="1" customFormat="1" ht="22.9" customHeight="1">
      <c r="B120" s="25"/>
      <c r="C120" s="60" t="s">
        <v>82</v>
      </c>
      <c r="J120" s="112">
        <f>BK120</f>
        <v>0</v>
      </c>
      <c r="L120" s="25"/>
      <c r="M120" s="58"/>
      <c r="N120" s="49"/>
      <c r="O120" s="49"/>
      <c r="P120" s="113">
        <f>P121</f>
        <v>143.56166000000002</v>
      </c>
      <c r="Q120" s="49"/>
      <c r="R120" s="113">
        <f>R121</f>
        <v>29.153543289999998</v>
      </c>
      <c r="S120" s="49"/>
      <c r="T120" s="114">
        <f>T121</f>
        <v>32.085999999999999</v>
      </c>
      <c r="AT120" s="13" t="s">
        <v>65</v>
      </c>
      <c r="AU120" s="13" t="s">
        <v>83</v>
      </c>
      <c r="BK120" s="115">
        <f>BK121</f>
        <v>0</v>
      </c>
    </row>
    <row r="121" spans="2:65" s="11" customFormat="1" ht="25.9" customHeight="1">
      <c r="B121" s="116"/>
      <c r="D121" s="117" t="s">
        <v>65</v>
      </c>
      <c r="E121" s="118" t="s">
        <v>100</v>
      </c>
      <c r="F121" s="118" t="s">
        <v>101</v>
      </c>
      <c r="J121" s="119">
        <f>BK121</f>
        <v>0</v>
      </c>
      <c r="L121" s="116"/>
      <c r="M121" s="120"/>
      <c r="P121" s="121">
        <f>P122+P125+P128</f>
        <v>143.56166000000002</v>
      </c>
      <c r="R121" s="121">
        <f>R122+R125+R128</f>
        <v>29.153543289999998</v>
      </c>
      <c r="T121" s="122">
        <f>T122+T125+T128</f>
        <v>32.085999999999999</v>
      </c>
      <c r="AR121" s="117" t="s">
        <v>74</v>
      </c>
      <c r="AT121" s="123" t="s">
        <v>65</v>
      </c>
      <c r="AU121" s="123" t="s">
        <v>66</v>
      </c>
      <c r="AY121" s="117" t="s">
        <v>102</v>
      </c>
      <c r="BK121" s="124">
        <f>BK122+BK125+BK128</f>
        <v>0</v>
      </c>
    </row>
    <row r="122" spans="2:65" s="11" customFormat="1" ht="22.9" customHeight="1">
      <c r="B122" s="116"/>
      <c r="D122" s="117" t="s">
        <v>65</v>
      </c>
      <c r="E122" s="125" t="s">
        <v>74</v>
      </c>
      <c r="F122" s="125" t="s">
        <v>103</v>
      </c>
      <c r="J122" s="126">
        <f>BK122</f>
        <v>0</v>
      </c>
      <c r="L122" s="116"/>
      <c r="M122" s="120"/>
      <c r="P122" s="121">
        <f>SUM(P123:P124)</f>
        <v>28.964199999999998</v>
      </c>
      <c r="R122" s="121">
        <f>SUM(R123:R124)</f>
        <v>0</v>
      </c>
      <c r="T122" s="122">
        <f>SUM(T123:T124)</f>
        <v>32.085999999999999</v>
      </c>
      <c r="AR122" s="117" t="s">
        <v>74</v>
      </c>
      <c r="AT122" s="123" t="s">
        <v>65</v>
      </c>
      <c r="AU122" s="123" t="s">
        <v>74</v>
      </c>
      <c r="AY122" s="117" t="s">
        <v>102</v>
      </c>
      <c r="BK122" s="124">
        <f>SUM(BK123:BK124)</f>
        <v>0</v>
      </c>
    </row>
    <row r="123" spans="2:65" s="1" customFormat="1" ht="33" customHeight="1">
      <c r="B123" s="127"/>
      <c r="C123" s="128" t="s">
        <v>104</v>
      </c>
      <c r="D123" s="128" t="s">
        <v>105</v>
      </c>
      <c r="E123" s="129" t="s">
        <v>106</v>
      </c>
      <c r="F123" s="130" t="s">
        <v>107</v>
      </c>
      <c r="G123" s="131" t="s">
        <v>108</v>
      </c>
      <c r="H123" s="132">
        <v>3.8</v>
      </c>
      <c r="I123" s="133"/>
      <c r="J123" s="133">
        <f>ROUND(I123*H123,2)</f>
        <v>0</v>
      </c>
      <c r="K123" s="134"/>
      <c r="L123" s="25"/>
      <c r="M123" s="135" t="s">
        <v>1</v>
      </c>
      <c r="N123" s="136" t="s">
        <v>32</v>
      </c>
      <c r="O123" s="137">
        <v>0.40899999999999997</v>
      </c>
      <c r="P123" s="137">
        <f>O123*H123</f>
        <v>1.5541999999999998</v>
      </c>
      <c r="Q123" s="137">
        <v>0</v>
      </c>
      <c r="R123" s="137">
        <f>Q123*H123</f>
        <v>0</v>
      </c>
      <c r="S123" s="137">
        <v>0.22</v>
      </c>
      <c r="T123" s="138">
        <f>S123*H123</f>
        <v>0.83599999999999997</v>
      </c>
      <c r="AR123" s="139" t="s">
        <v>109</v>
      </c>
      <c r="AT123" s="139" t="s">
        <v>105</v>
      </c>
      <c r="AU123" s="139" t="s">
        <v>110</v>
      </c>
      <c r="AY123" s="13" t="s">
        <v>102</v>
      </c>
      <c r="BE123" s="140">
        <f>IF(N123="základná",J123,0)</f>
        <v>0</v>
      </c>
      <c r="BF123" s="140">
        <f>IF(N123="znížená",J123,0)</f>
        <v>0</v>
      </c>
      <c r="BG123" s="140">
        <f>IF(N123="zákl. prenesená",J123,0)</f>
        <v>0</v>
      </c>
      <c r="BH123" s="140">
        <f>IF(N123="zníž. prenesená",J123,0)</f>
        <v>0</v>
      </c>
      <c r="BI123" s="140">
        <f>IF(N123="nulová",J123,0)</f>
        <v>0</v>
      </c>
      <c r="BJ123" s="13" t="s">
        <v>110</v>
      </c>
      <c r="BK123" s="140">
        <f>ROUND(I123*H123,2)</f>
        <v>0</v>
      </c>
      <c r="BL123" s="13" t="s">
        <v>109</v>
      </c>
      <c r="BM123" s="139" t="s">
        <v>111</v>
      </c>
    </row>
    <row r="124" spans="2:65" s="1" customFormat="1" ht="37.9" customHeight="1">
      <c r="B124" s="127"/>
      <c r="C124" s="128" t="s">
        <v>110</v>
      </c>
      <c r="D124" s="128" t="s">
        <v>105</v>
      </c>
      <c r="E124" s="129" t="s">
        <v>112</v>
      </c>
      <c r="F124" s="130" t="s">
        <v>113</v>
      </c>
      <c r="G124" s="131" t="s">
        <v>108</v>
      </c>
      <c r="H124" s="132">
        <v>50</v>
      </c>
      <c r="I124" s="133"/>
      <c r="J124" s="133">
        <f>ROUND(I124*H124,2)</f>
        <v>0</v>
      </c>
      <c r="K124" s="134"/>
      <c r="L124" s="25"/>
      <c r="M124" s="135" t="s">
        <v>1</v>
      </c>
      <c r="N124" s="136" t="s">
        <v>32</v>
      </c>
      <c r="O124" s="137">
        <v>0.54820000000000002</v>
      </c>
      <c r="P124" s="137">
        <f>O124*H124</f>
        <v>27.41</v>
      </c>
      <c r="Q124" s="137">
        <v>0</v>
      </c>
      <c r="R124" s="137">
        <f>Q124*H124</f>
        <v>0</v>
      </c>
      <c r="S124" s="137">
        <v>0.625</v>
      </c>
      <c r="T124" s="138">
        <f>S124*H124</f>
        <v>31.25</v>
      </c>
      <c r="AR124" s="139" t="s">
        <v>109</v>
      </c>
      <c r="AT124" s="139" t="s">
        <v>105</v>
      </c>
      <c r="AU124" s="139" t="s">
        <v>110</v>
      </c>
      <c r="AY124" s="13" t="s">
        <v>102</v>
      </c>
      <c r="BE124" s="140">
        <f>IF(N124="základná",J124,0)</f>
        <v>0</v>
      </c>
      <c r="BF124" s="140">
        <f>IF(N124="znížená",J124,0)</f>
        <v>0</v>
      </c>
      <c r="BG124" s="140">
        <f>IF(N124="zákl. prenesená",J124,0)</f>
        <v>0</v>
      </c>
      <c r="BH124" s="140">
        <f>IF(N124="zníž. prenesená",J124,0)</f>
        <v>0</v>
      </c>
      <c r="BI124" s="140">
        <f>IF(N124="nulová",J124,0)</f>
        <v>0</v>
      </c>
      <c r="BJ124" s="13" t="s">
        <v>110</v>
      </c>
      <c r="BK124" s="140">
        <f>ROUND(I124*H124,2)</f>
        <v>0</v>
      </c>
      <c r="BL124" s="13" t="s">
        <v>109</v>
      </c>
      <c r="BM124" s="139" t="s">
        <v>114</v>
      </c>
    </row>
    <row r="125" spans="2:65" s="11" customFormat="1" ht="22.9" customHeight="1">
      <c r="B125" s="116"/>
      <c r="D125" s="117" t="s">
        <v>65</v>
      </c>
      <c r="E125" s="125" t="s">
        <v>115</v>
      </c>
      <c r="F125" s="125" t="s">
        <v>116</v>
      </c>
      <c r="J125" s="126">
        <f>BK125</f>
        <v>0</v>
      </c>
      <c r="L125" s="116"/>
      <c r="M125" s="120"/>
      <c r="P125" s="121">
        <f>SUM(P126:P127)</f>
        <v>28.320600000000002</v>
      </c>
      <c r="R125" s="121">
        <f>SUM(R126:R127)</f>
        <v>29.152890379999999</v>
      </c>
      <c r="T125" s="122">
        <f>SUM(T126:T127)</f>
        <v>0</v>
      </c>
      <c r="AR125" s="117" t="s">
        <v>74</v>
      </c>
      <c r="AT125" s="123" t="s">
        <v>65</v>
      </c>
      <c r="AU125" s="123" t="s">
        <v>74</v>
      </c>
      <c r="AY125" s="117" t="s">
        <v>102</v>
      </c>
      <c r="BK125" s="124">
        <f>SUM(BK126:BK127)</f>
        <v>0</v>
      </c>
    </row>
    <row r="126" spans="2:65" s="1" customFormat="1" ht="33" customHeight="1">
      <c r="B126" s="127"/>
      <c r="C126" s="128" t="s">
        <v>117</v>
      </c>
      <c r="D126" s="128" t="s">
        <v>105</v>
      </c>
      <c r="E126" s="129" t="s">
        <v>118</v>
      </c>
      <c r="F126" s="130" t="s">
        <v>119</v>
      </c>
      <c r="G126" s="131" t="s">
        <v>108</v>
      </c>
      <c r="H126" s="132">
        <v>3.8</v>
      </c>
      <c r="I126" s="133"/>
      <c r="J126" s="133">
        <f>ROUND(I126*H126,2)</f>
        <v>0</v>
      </c>
      <c r="K126" s="134"/>
      <c r="L126" s="25"/>
      <c r="M126" s="135" t="s">
        <v>1</v>
      </c>
      <c r="N126" s="136" t="s">
        <v>32</v>
      </c>
      <c r="O126" s="137">
        <v>0.63700000000000001</v>
      </c>
      <c r="P126" s="137">
        <f>O126*H126</f>
        <v>2.4205999999999999</v>
      </c>
      <c r="Q126" s="137">
        <v>0.16795009999999999</v>
      </c>
      <c r="R126" s="137">
        <f>Q126*H126</f>
        <v>0.63821037999999997</v>
      </c>
      <c r="S126" s="137">
        <v>0</v>
      </c>
      <c r="T126" s="138">
        <f>S126*H126</f>
        <v>0</v>
      </c>
      <c r="AR126" s="139" t="s">
        <v>109</v>
      </c>
      <c r="AT126" s="139" t="s">
        <v>105</v>
      </c>
      <c r="AU126" s="139" t="s">
        <v>110</v>
      </c>
      <c r="AY126" s="13" t="s">
        <v>102</v>
      </c>
      <c r="BE126" s="140">
        <f>IF(N126="základná",J126,0)</f>
        <v>0</v>
      </c>
      <c r="BF126" s="140">
        <f>IF(N126="znížená",J126,0)</f>
        <v>0</v>
      </c>
      <c r="BG126" s="140">
        <f>IF(N126="zákl. prenesená",J126,0)</f>
        <v>0</v>
      </c>
      <c r="BH126" s="140">
        <f>IF(N126="zníž. prenesená",J126,0)</f>
        <v>0</v>
      </c>
      <c r="BI126" s="140">
        <f>IF(N126="nulová",J126,0)</f>
        <v>0</v>
      </c>
      <c r="BJ126" s="13" t="s">
        <v>110</v>
      </c>
      <c r="BK126" s="140">
        <f>ROUND(I126*H126,2)</f>
        <v>0</v>
      </c>
      <c r="BL126" s="13" t="s">
        <v>109</v>
      </c>
      <c r="BM126" s="139" t="s">
        <v>120</v>
      </c>
    </row>
    <row r="127" spans="2:65" s="1" customFormat="1" ht="33" customHeight="1">
      <c r="B127" s="127"/>
      <c r="C127" s="128" t="s">
        <v>121</v>
      </c>
      <c r="D127" s="128" t="s">
        <v>105</v>
      </c>
      <c r="E127" s="129" t="s">
        <v>122</v>
      </c>
      <c r="F127" s="130" t="s">
        <v>123</v>
      </c>
      <c r="G127" s="131" t="s">
        <v>108</v>
      </c>
      <c r="H127" s="132">
        <v>50</v>
      </c>
      <c r="I127" s="133"/>
      <c r="J127" s="133">
        <f>ROUND(I127*H127,2)</f>
        <v>0</v>
      </c>
      <c r="K127" s="134"/>
      <c r="L127" s="25"/>
      <c r="M127" s="135" t="s">
        <v>1</v>
      </c>
      <c r="N127" s="136" t="s">
        <v>32</v>
      </c>
      <c r="O127" s="137">
        <v>0.51800000000000002</v>
      </c>
      <c r="P127" s="137">
        <f>O127*H127</f>
        <v>25.900000000000002</v>
      </c>
      <c r="Q127" s="137">
        <v>0.57029359999999996</v>
      </c>
      <c r="R127" s="137">
        <f>Q127*H127</f>
        <v>28.514679999999998</v>
      </c>
      <c r="S127" s="137">
        <v>0</v>
      </c>
      <c r="T127" s="138">
        <f>S127*H127</f>
        <v>0</v>
      </c>
      <c r="AR127" s="139" t="s">
        <v>109</v>
      </c>
      <c r="AT127" s="139" t="s">
        <v>105</v>
      </c>
      <c r="AU127" s="139" t="s">
        <v>110</v>
      </c>
      <c r="AY127" s="13" t="s">
        <v>102</v>
      </c>
      <c r="BE127" s="140">
        <f>IF(N127="základná",J127,0)</f>
        <v>0</v>
      </c>
      <c r="BF127" s="140">
        <f>IF(N127="znížená",J127,0)</f>
        <v>0</v>
      </c>
      <c r="BG127" s="140">
        <f>IF(N127="zákl. prenesená",J127,0)</f>
        <v>0</v>
      </c>
      <c r="BH127" s="140">
        <f>IF(N127="zníž. prenesená",J127,0)</f>
        <v>0</v>
      </c>
      <c r="BI127" s="140">
        <f>IF(N127="nulová",J127,0)</f>
        <v>0</v>
      </c>
      <c r="BJ127" s="13" t="s">
        <v>110</v>
      </c>
      <c r="BK127" s="140">
        <f>ROUND(I127*H127,2)</f>
        <v>0</v>
      </c>
      <c r="BL127" s="13" t="s">
        <v>109</v>
      </c>
      <c r="BM127" s="139" t="s">
        <v>124</v>
      </c>
    </row>
    <row r="128" spans="2:65" s="11" customFormat="1" ht="22.9" customHeight="1">
      <c r="B128" s="116"/>
      <c r="D128" s="117" t="s">
        <v>65</v>
      </c>
      <c r="E128" s="125" t="s">
        <v>104</v>
      </c>
      <c r="F128" s="125" t="s">
        <v>125</v>
      </c>
      <c r="J128" s="126">
        <f>BK128</f>
        <v>0</v>
      </c>
      <c r="L128" s="116"/>
      <c r="M128" s="120"/>
      <c r="P128" s="121">
        <f>SUM(P129:P135)</f>
        <v>86.276859999999999</v>
      </c>
      <c r="R128" s="121">
        <f>SUM(R129:R135)</f>
        <v>6.5291000000000004E-4</v>
      </c>
      <c r="T128" s="122">
        <f>SUM(T129:T135)</f>
        <v>0</v>
      </c>
      <c r="AR128" s="117" t="s">
        <v>74</v>
      </c>
      <c r="AT128" s="123" t="s">
        <v>65</v>
      </c>
      <c r="AU128" s="123" t="s">
        <v>74</v>
      </c>
      <c r="AY128" s="117" t="s">
        <v>102</v>
      </c>
      <c r="BK128" s="124">
        <f>SUM(BK129:BK135)</f>
        <v>0</v>
      </c>
    </row>
    <row r="129" spans="2:65" s="1" customFormat="1" ht="24.2" customHeight="1">
      <c r="B129" s="127"/>
      <c r="C129" s="128" t="s">
        <v>126</v>
      </c>
      <c r="D129" s="128" t="s">
        <v>105</v>
      </c>
      <c r="E129" s="129" t="s">
        <v>127</v>
      </c>
      <c r="F129" s="130" t="s">
        <v>128</v>
      </c>
      <c r="G129" s="131" t="s">
        <v>129</v>
      </c>
      <c r="H129" s="132">
        <v>11</v>
      </c>
      <c r="I129" s="133"/>
      <c r="J129" s="133">
        <f t="shared" ref="J129:J135" si="0">ROUND(I129*H129,2)</f>
        <v>0</v>
      </c>
      <c r="K129" s="134"/>
      <c r="L129" s="25"/>
      <c r="M129" s="135" t="s">
        <v>1</v>
      </c>
      <c r="N129" s="136" t="s">
        <v>32</v>
      </c>
      <c r="O129" s="137">
        <v>0.185</v>
      </c>
      <c r="P129" s="137">
        <f t="shared" ref="P129:P135" si="1">O129*H129</f>
        <v>2.0350000000000001</v>
      </c>
      <c r="Q129" s="137">
        <v>2.4999999999999999E-7</v>
      </c>
      <c r="R129" s="137">
        <f t="shared" ref="R129:R135" si="2">Q129*H129</f>
        <v>2.7499999999999999E-6</v>
      </c>
      <c r="S129" s="137">
        <v>0</v>
      </c>
      <c r="T129" s="138">
        <f t="shared" ref="T129:T135" si="3">S129*H129</f>
        <v>0</v>
      </c>
      <c r="AR129" s="139" t="s">
        <v>109</v>
      </c>
      <c r="AT129" s="139" t="s">
        <v>105</v>
      </c>
      <c r="AU129" s="139" t="s">
        <v>110</v>
      </c>
      <c r="AY129" s="13" t="s">
        <v>102</v>
      </c>
      <c r="BE129" s="140">
        <f t="shared" ref="BE129:BE135" si="4">IF(N129="základná",J129,0)</f>
        <v>0</v>
      </c>
      <c r="BF129" s="140">
        <f t="shared" ref="BF129:BF135" si="5">IF(N129="znížená",J129,0)</f>
        <v>0</v>
      </c>
      <c r="BG129" s="140">
        <f t="shared" ref="BG129:BG135" si="6">IF(N129="zákl. prenesená",J129,0)</f>
        <v>0</v>
      </c>
      <c r="BH129" s="140">
        <f t="shared" ref="BH129:BH135" si="7">IF(N129="zníž. prenesená",J129,0)</f>
        <v>0</v>
      </c>
      <c r="BI129" s="140">
        <f t="shared" ref="BI129:BI135" si="8">IF(N129="nulová",J129,0)</f>
        <v>0</v>
      </c>
      <c r="BJ129" s="13" t="s">
        <v>110</v>
      </c>
      <c r="BK129" s="140">
        <f t="shared" ref="BK129:BK135" si="9">ROUND(I129*H129,2)</f>
        <v>0</v>
      </c>
      <c r="BL129" s="13" t="s">
        <v>109</v>
      </c>
      <c r="BM129" s="139" t="s">
        <v>130</v>
      </c>
    </row>
    <row r="130" spans="2:65" s="1" customFormat="1" ht="24.2" customHeight="1">
      <c r="B130" s="127"/>
      <c r="C130" s="128" t="s">
        <v>74</v>
      </c>
      <c r="D130" s="128" t="s">
        <v>105</v>
      </c>
      <c r="E130" s="129" t="s">
        <v>131</v>
      </c>
      <c r="F130" s="130" t="s">
        <v>132</v>
      </c>
      <c r="G130" s="131" t="s">
        <v>129</v>
      </c>
      <c r="H130" s="132">
        <v>43</v>
      </c>
      <c r="I130" s="133"/>
      <c r="J130" s="133">
        <f t="shared" si="0"/>
        <v>0</v>
      </c>
      <c r="K130" s="134"/>
      <c r="L130" s="25"/>
      <c r="M130" s="135" t="s">
        <v>1</v>
      </c>
      <c r="N130" s="136" t="s">
        <v>32</v>
      </c>
      <c r="O130" s="137">
        <v>0.85702</v>
      </c>
      <c r="P130" s="137">
        <f t="shared" si="1"/>
        <v>36.851860000000002</v>
      </c>
      <c r="Q130" s="137">
        <v>1.5119999999999999E-5</v>
      </c>
      <c r="R130" s="137">
        <f t="shared" si="2"/>
        <v>6.5016E-4</v>
      </c>
      <c r="S130" s="137">
        <v>0</v>
      </c>
      <c r="T130" s="138">
        <f t="shared" si="3"/>
        <v>0</v>
      </c>
      <c r="AR130" s="139" t="s">
        <v>109</v>
      </c>
      <c r="AT130" s="139" t="s">
        <v>105</v>
      </c>
      <c r="AU130" s="139" t="s">
        <v>110</v>
      </c>
      <c r="AY130" s="13" t="s">
        <v>102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3" t="s">
        <v>110</v>
      </c>
      <c r="BK130" s="140">
        <f t="shared" si="9"/>
        <v>0</v>
      </c>
      <c r="BL130" s="13" t="s">
        <v>109</v>
      </c>
      <c r="BM130" s="139" t="s">
        <v>133</v>
      </c>
    </row>
    <row r="131" spans="2:65" s="1" customFormat="1" ht="21.75" customHeight="1">
      <c r="B131" s="127"/>
      <c r="C131" s="128" t="s">
        <v>109</v>
      </c>
      <c r="D131" s="128" t="s">
        <v>105</v>
      </c>
      <c r="E131" s="129" t="s">
        <v>134</v>
      </c>
      <c r="F131" s="130" t="s">
        <v>135</v>
      </c>
      <c r="G131" s="131" t="s">
        <v>136</v>
      </c>
      <c r="H131" s="132">
        <v>35</v>
      </c>
      <c r="I131" s="133"/>
      <c r="J131" s="133">
        <f t="shared" si="0"/>
        <v>0</v>
      </c>
      <c r="K131" s="134"/>
      <c r="L131" s="25"/>
      <c r="M131" s="135" t="s">
        <v>1</v>
      </c>
      <c r="N131" s="136" t="s">
        <v>32</v>
      </c>
      <c r="O131" s="137">
        <v>0.59799999999999998</v>
      </c>
      <c r="P131" s="137">
        <f t="shared" si="1"/>
        <v>20.93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109</v>
      </c>
      <c r="AT131" s="139" t="s">
        <v>105</v>
      </c>
      <c r="AU131" s="139" t="s">
        <v>110</v>
      </c>
      <c r="AY131" s="13" t="s">
        <v>102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3" t="s">
        <v>110</v>
      </c>
      <c r="BK131" s="140">
        <f t="shared" si="9"/>
        <v>0</v>
      </c>
      <c r="BL131" s="13" t="s">
        <v>109</v>
      </c>
      <c r="BM131" s="139" t="s">
        <v>137</v>
      </c>
    </row>
    <row r="132" spans="2:65" s="1" customFormat="1" ht="24.2" customHeight="1">
      <c r="B132" s="127"/>
      <c r="C132" s="128" t="s">
        <v>115</v>
      </c>
      <c r="D132" s="128" t="s">
        <v>105</v>
      </c>
      <c r="E132" s="129" t="s">
        <v>138</v>
      </c>
      <c r="F132" s="130" t="s">
        <v>139</v>
      </c>
      <c r="G132" s="131" t="s">
        <v>136</v>
      </c>
      <c r="H132" s="132">
        <v>35</v>
      </c>
      <c r="I132" s="133"/>
      <c r="J132" s="133">
        <f t="shared" si="0"/>
        <v>0</v>
      </c>
      <c r="K132" s="134"/>
      <c r="L132" s="25"/>
      <c r="M132" s="135" t="s">
        <v>1</v>
      </c>
      <c r="N132" s="136" t="s">
        <v>32</v>
      </c>
      <c r="O132" s="137">
        <v>7.0000000000000001E-3</v>
      </c>
      <c r="P132" s="137">
        <f t="shared" si="1"/>
        <v>0.245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109</v>
      </c>
      <c r="AT132" s="139" t="s">
        <v>105</v>
      </c>
      <c r="AU132" s="139" t="s">
        <v>110</v>
      </c>
      <c r="AY132" s="13" t="s">
        <v>102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3" t="s">
        <v>110</v>
      </c>
      <c r="BK132" s="140">
        <f t="shared" si="9"/>
        <v>0</v>
      </c>
      <c r="BL132" s="13" t="s">
        <v>109</v>
      </c>
      <c r="BM132" s="139" t="s">
        <v>140</v>
      </c>
    </row>
    <row r="133" spans="2:65" s="1" customFormat="1" ht="24.2" customHeight="1">
      <c r="B133" s="127"/>
      <c r="C133" s="128" t="s">
        <v>141</v>
      </c>
      <c r="D133" s="128" t="s">
        <v>105</v>
      </c>
      <c r="E133" s="129" t="s">
        <v>142</v>
      </c>
      <c r="F133" s="130" t="s">
        <v>143</v>
      </c>
      <c r="G133" s="131" t="s">
        <v>136</v>
      </c>
      <c r="H133" s="132">
        <v>35</v>
      </c>
      <c r="I133" s="133"/>
      <c r="J133" s="133">
        <f t="shared" si="0"/>
        <v>0</v>
      </c>
      <c r="K133" s="134"/>
      <c r="L133" s="25"/>
      <c r="M133" s="135" t="s">
        <v>1</v>
      </c>
      <c r="N133" s="136" t="s">
        <v>32</v>
      </c>
      <c r="O133" s="137">
        <v>0.749</v>
      </c>
      <c r="P133" s="137">
        <f t="shared" si="1"/>
        <v>26.215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109</v>
      </c>
      <c r="AT133" s="139" t="s">
        <v>105</v>
      </c>
      <c r="AU133" s="139" t="s">
        <v>110</v>
      </c>
      <c r="AY133" s="13" t="s">
        <v>102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3" t="s">
        <v>110</v>
      </c>
      <c r="BK133" s="140">
        <f t="shared" si="9"/>
        <v>0</v>
      </c>
      <c r="BL133" s="13" t="s">
        <v>109</v>
      </c>
      <c r="BM133" s="139" t="s">
        <v>144</v>
      </c>
    </row>
    <row r="134" spans="2:65" s="1" customFormat="1" ht="24.2" customHeight="1">
      <c r="B134" s="127"/>
      <c r="C134" s="128" t="s">
        <v>145</v>
      </c>
      <c r="D134" s="128" t="s">
        <v>105</v>
      </c>
      <c r="E134" s="129" t="s">
        <v>146</v>
      </c>
      <c r="F134" s="130" t="s">
        <v>147</v>
      </c>
      <c r="G134" s="131" t="s">
        <v>136</v>
      </c>
      <c r="H134" s="132">
        <v>35</v>
      </c>
      <c r="I134" s="133"/>
      <c r="J134" s="133">
        <f t="shared" si="0"/>
        <v>0</v>
      </c>
      <c r="K134" s="134"/>
      <c r="L134" s="25"/>
      <c r="M134" s="135" t="s">
        <v>1</v>
      </c>
      <c r="N134" s="136" t="s">
        <v>32</v>
      </c>
      <c r="O134" s="137">
        <v>0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109</v>
      </c>
      <c r="AT134" s="139" t="s">
        <v>105</v>
      </c>
      <c r="AU134" s="139" t="s">
        <v>110</v>
      </c>
      <c r="AY134" s="13" t="s">
        <v>102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3" t="s">
        <v>110</v>
      </c>
      <c r="BK134" s="140">
        <f t="shared" si="9"/>
        <v>0</v>
      </c>
      <c r="BL134" s="13" t="s">
        <v>109</v>
      </c>
      <c r="BM134" s="139" t="s">
        <v>148</v>
      </c>
    </row>
    <row r="135" spans="2:65" s="1" customFormat="1" ht="24.2" customHeight="1">
      <c r="B135" s="127"/>
      <c r="C135" s="128" t="s">
        <v>149</v>
      </c>
      <c r="D135" s="128" t="s">
        <v>105</v>
      </c>
      <c r="E135" s="129" t="s">
        <v>150</v>
      </c>
      <c r="F135" s="130" t="s">
        <v>151</v>
      </c>
      <c r="G135" s="131" t="s">
        <v>136</v>
      </c>
      <c r="H135" s="132">
        <v>1</v>
      </c>
      <c r="I135" s="133"/>
      <c r="J135" s="133">
        <f t="shared" si="0"/>
        <v>0</v>
      </c>
      <c r="K135" s="134"/>
      <c r="L135" s="25"/>
      <c r="M135" s="141" t="s">
        <v>1</v>
      </c>
      <c r="N135" s="142" t="s">
        <v>32</v>
      </c>
      <c r="O135" s="143">
        <v>0</v>
      </c>
      <c r="P135" s="143">
        <f t="shared" si="1"/>
        <v>0</v>
      </c>
      <c r="Q135" s="143">
        <v>0</v>
      </c>
      <c r="R135" s="143">
        <f t="shared" si="2"/>
        <v>0</v>
      </c>
      <c r="S135" s="143">
        <v>0</v>
      </c>
      <c r="T135" s="144">
        <f t="shared" si="3"/>
        <v>0</v>
      </c>
      <c r="AR135" s="139" t="s">
        <v>109</v>
      </c>
      <c r="AT135" s="139" t="s">
        <v>105</v>
      </c>
      <c r="AU135" s="139" t="s">
        <v>110</v>
      </c>
      <c r="AY135" s="13" t="s">
        <v>102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3" t="s">
        <v>110</v>
      </c>
      <c r="BK135" s="140">
        <f t="shared" si="9"/>
        <v>0</v>
      </c>
      <c r="BL135" s="13" t="s">
        <v>109</v>
      </c>
      <c r="BM135" s="139" t="s">
        <v>152</v>
      </c>
    </row>
    <row r="136" spans="2:65" s="1" customFormat="1" ht="6.95" customHeight="1"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25"/>
    </row>
  </sheetData>
  <autoFilter ref="C119:K135" xr:uid="{00000000-0009-0000-0000-000001000000}"/>
  <mergeCells count="8">
    <mergeCell ref="E110:H110"/>
    <mergeCell ref="E112:H112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3F5AA609A9A746BE41AB35A70FF57D" ma:contentTypeVersion="10" ma:contentTypeDescription="Umožňuje vytvoriť nový dokument." ma:contentTypeScope="" ma:versionID="e50403bd56e3ab7d710b0ad9027cadb0">
  <xsd:schema xmlns:xsd="http://www.w3.org/2001/XMLSchema" xmlns:xs="http://www.w3.org/2001/XMLSchema" xmlns:p="http://schemas.microsoft.com/office/2006/metadata/properties" xmlns:ns2="efb84e91-7284-4238-8333-85dd15e132d7" targetNamespace="http://schemas.microsoft.com/office/2006/metadata/properties" ma:root="true" ma:fieldsID="53ada0e6d7766dd993f86a02bc1345dd" ns2:_="">
    <xsd:import namespace="efb84e91-7284-4238-8333-85dd15e13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84e91-7284-4238-8333-85dd15e13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b84e91-7284-4238-8333-85dd15e132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2F1F3D-FBE2-4975-BFC9-33690780B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84e91-7284-4238-8333-85dd15e13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D82E76-26D8-40B3-8FE1-DF1EBC4A9C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C603E7-7CB8-41C2-A944-CED9E4C494F0}">
  <ds:schemaRefs>
    <ds:schemaRef ds:uri="efb84e91-7284-4238-8333-85dd15e132d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Oprava cesty</vt:lpstr>
      <vt:lpstr>'01 - Oprava cesty'!Názvy_tlače</vt:lpstr>
      <vt:lpstr>'Rekapitulácia stavby'!Názvy_tlače</vt:lpstr>
      <vt:lpstr>'01 - Oprava cesty'!Oblasť_tlače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Mitterpák Zuzana</dc:creator>
  <cp:lastModifiedBy>Mitterpák Zuzana</cp:lastModifiedBy>
  <dcterms:created xsi:type="dcterms:W3CDTF">2026-10-07T11:57:47Z</dcterms:created>
  <dcterms:modified xsi:type="dcterms:W3CDTF">2026-10-21T11:09:28Z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0x0101007A3F5AA609A9A746BE41AB35A70FF57D</vt:lpwstr>
  </property>
  <property fmtid="{D5CDD505-2E9C-101B-9397-08002B2CF9AE}" pid="3" name="MediaServiceImageTags">
    <vt:lpwstr/>
  </property>
</Properties>
</file>