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maria_kretovicova_mhth_sk/Documents/Pracovná plocha/VYBEROVE KONANIA/263_REKONSTRUKCIA RIS_KE/"/>
    </mc:Choice>
  </mc:AlternateContent>
  <xr:revisionPtr revIDLastSave="0" documentId="8_{68542FE3-E191-410A-959D-686724D738A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kapitulácia stavby" sheetId="1" r:id="rId1"/>
    <sheet name="01 - 2.06A WC" sheetId="2" r:id="rId2"/>
    <sheet name="02 - 2.06 Sklad" sheetId="3" r:id="rId3"/>
    <sheet name="03 - 2.01 a 2.03 Chodba" sheetId="4" r:id="rId4"/>
    <sheet name="04 - 2.04 Dielňa" sheetId="5" r:id="rId5"/>
    <sheet name="05 - 2.21 Kancelária" sheetId="6" r:id="rId6"/>
    <sheet name="06 - 2.22 Kancelária" sheetId="7" r:id="rId7"/>
    <sheet name="07 - 2.23 Kancelária" sheetId="8" r:id="rId8"/>
    <sheet name="08 - 2.26 Zasadačka" sheetId="9" r:id="rId9"/>
    <sheet name="09 - 2.05 WC" sheetId="10" r:id="rId10"/>
    <sheet name="10 - 2.25 Sklad-Kuchynka" sheetId="11" r:id="rId11"/>
  </sheets>
  <definedNames>
    <definedName name="_xlnm._FilterDatabase" localSheetId="1" hidden="1">'01 - 2.06A WC'!$C$133:$K$444</definedName>
    <definedName name="_xlnm._FilterDatabase" localSheetId="2" hidden="1">'02 - 2.06 Sklad'!$C$125:$K$280</definedName>
    <definedName name="_xlnm._FilterDatabase" localSheetId="3" hidden="1">'03 - 2.01 a 2.03 Chodba'!$C$125:$K$257</definedName>
    <definedName name="_xlnm._FilterDatabase" localSheetId="4" hidden="1">'04 - 2.04 Dielňa'!$C$123:$K$232</definedName>
    <definedName name="_xlnm._FilterDatabase" localSheetId="5" hidden="1">'05 - 2.21 Kancelária'!$C$124:$K$240</definedName>
    <definedName name="_xlnm._FilterDatabase" localSheetId="6" hidden="1">'06 - 2.22 Kancelária'!$C$123:$K$233</definedName>
    <definedName name="_xlnm._FilterDatabase" localSheetId="7" hidden="1">'07 - 2.23 Kancelária'!$C$123:$K$238</definedName>
    <definedName name="_xlnm._FilterDatabase" localSheetId="8" hidden="1">'08 - 2.26 Zasadačka'!$C$123:$K$221</definedName>
    <definedName name="_xlnm._FilterDatabase" localSheetId="9" hidden="1">'09 - 2.05 WC'!$C$122:$K$195</definedName>
    <definedName name="_xlnm._FilterDatabase" localSheetId="10" hidden="1">'10 - 2.25 Sklad-Kuchynka'!$C$122:$K$194</definedName>
    <definedName name="_xlnm.Print_Titles" localSheetId="1">'01 - 2.06A WC'!$133:$133</definedName>
    <definedName name="_xlnm.Print_Titles" localSheetId="2">'02 - 2.06 Sklad'!$125:$125</definedName>
    <definedName name="_xlnm.Print_Titles" localSheetId="3">'03 - 2.01 a 2.03 Chodba'!$125:$125</definedName>
    <definedName name="_xlnm.Print_Titles" localSheetId="4">'04 - 2.04 Dielňa'!$123:$123</definedName>
    <definedName name="_xlnm.Print_Titles" localSheetId="5">'05 - 2.21 Kancelária'!$124:$124</definedName>
    <definedName name="_xlnm.Print_Titles" localSheetId="6">'06 - 2.22 Kancelária'!$123:$123</definedName>
    <definedName name="_xlnm.Print_Titles" localSheetId="7">'07 - 2.23 Kancelária'!$123:$123</definedName>
    <definedName name="_xlnm.Print_Titles" localSheetId="8">'08 - 2.26 Zasadačka'!$123:$123</definedName>
    <definedName name="_xlnm.Print_Titles" localSheetId="9">'09 - 2.05 WC'!$122:$122</definedName>
    <definedName name="_xlnm.Print_Titles" localSheetId="10">'10 - 2.25 Sklad-Kuchynka'!$122:$122</definedName>
    <definedName name="_xlnm.Print_Titles" localSheetId="0">'Rekapitulácia stavby'!$92:$92</definedName>
    <definedName name="_xlnm.Print_Area" localSheetId="1">'01 - 2.06A WC'!$C$4:$J$76,'01 - 2.06A WC'!$C$82:$J$115,'01 - 2.06A WC'!$C$121:$J$444</definedName>
    <definedName name="_xlnm.Print_Area" localSheetId="2">'02 - 2.06 Sklad'!$C$4:$J$76,'02 - 2.06 Sklad'!$C$82:$J$107,'02 - 2.06 Sklad'!$C$113:$J$280</definedName>
    <definedName name="_xlnm.Print_Area" localSheetId="3">'03 - 2.01 a 2.03 Chodba'!$C$4:$J$76,'03 - 2.01 a 2.03 Chodba'!$C$82:$J$107,'03 - 2.01 a 2.03 Chodba'!$C$113:$J$257</definedName>
    <definedName name="_xlnm.Print_Area" localSheetId="4">'04 - 2.04 Dielňa'!$C$4:$J$76,'04 - 2.04 Dielňa'!$C$82:$J$105,'04 - 2.04 Dielňa'!$C$111:$J$232</definedName>
    <definedName name="_xlnm.Print_Area" localSheetId="5">'05 - 2.21 Kancelária'!$C$4:$J$76,'05 - 2.21 Kancelária'!$C$82:$J$106,'05 - 2.21 Kancelária'!$C$112:$J$240</definedName>
    <definedName name="_xlnm.Print_Area" localSheetId="6">'06 - 2.22 Kancelária'!$C$4:$J$76,'06 - 2.22 Kancelária'!$C$82:$J$105,'06 - 2.22 Kancelária'!$C$111:$J$233</definedName>
    <definedName name="_xlnm.Print_Area" localSheetId="7">'07 - 2.23 Kancelária'!$C$4:$J$76,'07 - 2.23 Kancelária'!$C$82:$J$105,'07 - 2.23 Kancelária'!$C$111:$J$238</definedName>
    <definedName name="_xlnm.Print_Area" localSheetId="8">'08 - 2.26 Zasadačka'!$C$4:$J$76,'08 - 2.26 Zasadačka'!$C$82:$J$105,'08 - 2.26 Zasadačka'!$C$111:$J$221</definedName>
    <definedName name="_xlnm.Print_Area" localSheetId="9">'09 - 2.05 WC'!$C$4:$J$76,'09 - 2.05 WC'!$C$82:$J$104,'09 - 2.05 WC'!$C$110:$J$195</definedName>
    <definedName name="_xlnm.Print_Area" localSheetId="10">'10 - 2.25 Sklad-Kuchynka'!$C$4:$J$76,'10 - 2.25 Sklad-Kuchynka'!$C$82:$J$104,'10 - 2.25 Sklad-Kuchynka'!$C$110:$J$194</definedName>
    <definedName name="_xlnm.Print_Area" localSheetId="0">'Rekapitulácia stavby'!$D$4:$AO$76,'Rekapitulácia stavby'!$C$82:$AQ$105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1" l="1"/>
  <c r="J36" i="11"/>
  <c r="AY104" i="1"/>
  <c r="J35" i="11"/>
  <c r="AX104" i="1" s="1"/>
  <c r="BI194" i="11"/>
  <c r="BH194" i="11"/>
  <c r="BG194" i="11"/>
  <c r="BE194" i="11"/>
  <c r="T194" i="11"/>
  <c r="T193" i="11"/>
  <c r="R194" i="11"/>
  <c r="R193" i="11" s="1"/>
  <c r="P194" i="11"/>
  <c r="P193" i="11"/>
  <c r="BI187" i="11"/>
  <c r="BH187" i="11"/>
  <c r="BG187" i="11"/>
  <c r="BE187" i="11"/>
  <c r="T187" i="11"/>
  <c r="R187" i="11"/>
  <c r="P187" i="11"/>
  <c r="BI182" i="11"/>
  <c r="BH182" i="11"/>
  <c r="BG182" i="11"/>
  <c r="BE182" i="11"/>
  <c r="T182" i="11"/>
  <c r="R182" i="11"/>
  <c r="P182" i="11"/>
  <c r="BI181" i="11"/>
  <c r="BH181" i="11"/>
  <c r="BG181" i="11"/>
  <c r="BE181" i="11"/>
  <c r="T181" i="11"/>
  <c r="R181" i="11"/>
  <c r="P181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5" i="11"/>
  <c r="BH165" i="11"/>
  <c r="BG165" i="11"/>
  <c r="BE165" i="11"/>
  <c r="T165" i="11"/>
  <c r="R165" i="11"/>
  <c r="P165" i="11"/>
  <c r="BI160" i="11"/>
  <c r="BH160" i="11"/>
  <c r="BG160" i="11"/>
  <c r="BE160" i="11"/>
  <c r="T160" i="11"/>
  <c r="R160" i="11"/>
  <c r="P160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4" i="11"/>
  <c r="BH154" i="11"/>
  <c r="BG154" i="11"/>
  <c r="BE154" i="11"/>
  <c r="T154" i="11"/>
  <c r="R154" i="11"/>
  <c r="P154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2" i="11"/>
  <c r="BH132" i="11"/>
  <c r="BG132" i="11"/>
  <c r="BE132" i="11"/>
  <c r="T132" i="11"/>
  <c r="R132" i="11"/>
  <c r="P132" i="11"/>
  <c r="BI126" i="11"/>
  <c r="BH126" i="11"/>
  <c r="BG126" i="11"/>
  <c r="BE126" i="11"/>
  <c r="T126" i="11"/>
  <c r="T125" i="11"/>
  <c r="R126" i="11"/>
  <c r="R125" i="11"/>
  <c r="P126" i="11"/>
  <c r="P125" i="11"/>
  <c r="F117" i="11"/>
  <c r="E115" i="11"/>
  <c r="F89" i="11"/>
  <c r="E87" i="11"/>
  <c r="J24" i="11"/>
  <c r="E24" i="11"/>
  <c r="J92" i="11"/>
  <c r="J23" i="11"/>
  <c r="J21" i="11"/>
  <c r="E21" i="11"/>
  <c r="J119" i="11"/>
  <c r="J20" i="11"/>
  <c r="J18" i="11"/>
  <c r="E18" i="11"/>
  <c r="F120" i="11"/>
  <c r="J17" i="11"/>
  <c r="J15" i="11"/>
  <c r="E15" i="11"/>
  <c r="F91" i="11"/>
  <c r="J14" i="11"/>
  <c r="J12" i="11"/>
  <c r="J117" i="11"/>
  <c r="E7" i="11"/>
  <c r="E113" i="11"/>
  <c r="J37" i="10"/>
  <c r="J36" i="10"/>
  <c r="AY103" i="1"/>
  <c r="J35" i="10"/>
  <c r="AX103" i="1" s="1"/>
  <c r="BI195" i="10"/>
  <c r="BH195" i="10"/>
  <c r="BG195" i="10"/>
  <c r="BE195" i="10"/>
  <c r="T195" i="10"/>
  <c r="T194" i="10"/>
  <c r="R195" i="10"/>
  <c r="R194" i="10"/>
  <c r="P195" i="10"/>
  <c r="P194" i="10"/>
  <c r="BI190" i="10"/>
  <c r="BH190" i="10"/>
  <c r="BG190" i="10"/>
  <c r="BE190" i="10"/>
  <c r="T190" i="10"/>
  <c r="R190" i="10"/>
  <c r="P190" i="10"/>
  <c r="BI186" i="10"/>
  <c r="BH186" i="10"/>
  <c r="BG186" i="10"/>
  <c r="BE186" i="10"/>
  <c r="T186" i="10"/>
  <c r="R186" i="10"/>
  <c r="P186" i="10"/>
  <c r="BI182" i="10"/>
  <c r="BH182" i="10"/>
  <c r="BG182" i="10"/>
  <c r="BE182" i="10"/>
  <c r="T182" i="10"/>
  <c r="R182" i="10"/>
  <c r="P182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68" i="10"/>
  <c r="BH168" i="10"/>
  <c r="BG168" i="10"/>
  <c r="BE168" i="10"/>
  <c r="T168" i="10"/>
  <c r="R168" i="10"/>
  <c r="P168" i="10"/>
  <c r="BI164" i="10"/>
  <c r="BH164" i="10"/>
  <c r="BG164" i="10"/>
  <c r="BE164" i="10"/>
  <c r="T164" i="10"/>
  <c r="R164" i="10"/>
  <c r="P164" i="10"/>
  <c r="BI159" i="10"/>
  <c r="BH159" i="10"/>
  <c r="BG159" i="10"/>
  <c r="BE159" i="10"/>
  <c r="T159" i="10"/>
  <c r="R159" i="10"/>
  <c r="P159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1" i="10"/>
  <c r="BH131" i="10"/>
  <c r="BG131" i="10"/>
  <c r="BE131" i="10"/>
  <c r="T131" i="10"/>
  <c r="R131" i="10"/>
  <c r="P131" i="10"/>
  <c r="BI126" i="10"/>
  <c r="BH126" i="10"/>
  <c r="BG126" i="10"/>
  <c r="BE126" i="10"/>
  <c r="T126" i="10"/>
  <c r="T125" i="10" s="1"/>
  <c r="R126" i="10"/>
  <c r="R125" i="10"/>
  <c r="P126" i="10"/>
  <c r="P125" i="10"/>
  <c r="F117" i="10"/>
  <c r="E115" i="10"/>
  <c r="F89" i="10"/>
  <c r="E87" i="10"/>
  <c r="J24" i="10"/>
  <c r="E24" i="10"/>
  <c r="J92" i="10"/>
  <c r="J23" i="10"/>
  <c r="J21" i="10"/>
  <c r="E21" i="10"/>
  <c r="J91" i="10"/>
  <c r="J20" i="10"/>
  <c r="J18" i="10"/>
  <c r="E18" i="10"/>
  <c r="F92" i="10"/>
  <c r="J17" i="10"/>
  <c r="J15" i="10"/>
  <c r="E15" i="10"/>
  <c r="F91" i="10"/>
  <c r="J14" i="10"/>
  <c r="J12" i="10"/>
  <c r="J117" i="10"/>
  <c r="E7" i="10"/>
  <c r="E113" i="10" s="1"/>
  <c r="J37" i="9"/>
  <c r="J36" i="9"/>
  <c r="AY102" i="1"/>
  <c r="J35" i="9"/>
  <c r="AX102" i="1"/>
  <c r="BI221" i="9"/>
  <c r="BH221" i="9"/>
  <c r="BG221" i="9"/>
  <c r="BE221" i="9"/>
  <c r="T221" i="9"/>
  <c r="T220" i="9"/>
  <c r="R221" i="9"/>
  <c r="R220" i="9"/>
  <c r="P221" i="9"/>
  <c r="P220" i="9"/>
  <c r="BI214" i="9"/>
  <c r="BH214" i="9"/>
  <c r="BG214" i="9"/>
  <c r="BE214" i="9"/>
  <c r="T214" i="9"/>
  <c r="R214" i="9"/>
  <c r="P214" i="9"/>
  <c r="BI209" i="9"/>
  <c r="BH209" i="9"/>
  <c r="BG209" i="9"/>
  <c r="BE209" i="9"/>
  <c r="T209" i="9"/>
  <c r="R209" i="9"/>
  <c r="P209" i="9"/>
  <c r="BI208" i="9"/>
  <c r="BH208" i="9"/>
  <c r="BG208" i="9"/>
  <c r="BE208" i="9"/>
  <c r="T208" i="9"/>
  <c r="R208" i="9"/>
  <c r="P208" i="9"/>
  <c r="BI202" i="9"/>
  <c r="BH202" i="9"/>
  <c r="BG202" i="9"/>
  <c r="BE202" i="9"/>
  <c r="T202" i="9"/>
  <c r="R202" i="9"/>
  <c r="P202" i="9"/>
  <c r="BI201" i="9"/>
  <c r="BH201" i="9"/>
  <c r="BG201" i="9"/>
  <c r="BE201" i="9"/>
  <c r="T201" i="9"/>
  <c r="R201" i="9"/>
  <c r="P201" i="9"/>
  <c r="BI200" i="9"/>
  <c r="BH200" i="9"/>
  <c r="BG200" i="9"/>
  <c r="BE200" i="9"/>
  <c r="T200" i="9"/>
  <c r="R200" i="9"/>
  <c r="P200" i="9"/>
  <c r="BI199" i="9"/>
  <c r="BH199" i="9"/>
  <c r="BG199" i="9"/>
  <c r="BE199" i="9"/>
  <c r="T199" i="9"/>
  <c r="R199" i="9"/>
  <c r="P199" i="9"/>
  <c r="BI198" i="9"/>
  <c r="BH198" i="9"/>
  <c r="BG198" i="9"/>
  <c r="BE198" i="9"/>
  <c r="T198" i="9"/>
  <c r="R198" i="9"/>
  <c r="P198" i="9"/>
  <c r="BI197" i="9"/>
  <c r="BH197" i="9"/>
  <c r="BG197" i="9"/>
  <c r="BE197" i="9"/>
  <c r="T197" i="9"/>
  <c r="R197" i="9"/>
  <c r="P197" i="9"/>
  <c r="BI192" i="9"/>
  <c r="BH192" i="9"/>
  <c r="BG192" i="9"/>
  <c r="BE192" i="9"/>
  <c r="T192" i="9"/>
  <c r="R192" i="9"/>
  <c r="P192" i="9"/>
  <c r="BI190" i="9"/>
  <c r="BH190" i="9"/>
  <c r="BG190" i="9"/>
  <c r="BE190" i="9"/>
  <c r="T190" i="9"/>
  <c r="R190" i="9"/>
  <c r="P190" i="9"/>
  <c r="BI189" i="9"/>
  <c r="BH189" i="9"/>
  <c r="BG189" i="9"/>
  <c r="BE189" i="9"/>
  <c r="T189" i="9"/>
  <c r="R189" i="9"/>
  <c r="P189" i="9"/>
  <c r="BI188" i="9"/>
  <c r="BH188" i="9"/>
  <c r="BG188" i="9"/>
  <c r="BE188" i="9"/>
  <c r="T188" i="9"/>
  <c r="R188" i="9"/>
  <c r="P188" i="9"/>
  <c r="BI185" i="9"/>
  <c r="BH185" i="9"/>
  <c r="BG185" i="9"/>
  <c r="BE185" i="9"/>
  <c r="T185" i="9"/>
  <c r="R185" i="9"/>
  <c r="P185" i="9"/>
  <c r="BI184" i="9"/>
  <c r="BH184" i="9"/>
  <c r="BG184" i="9"/>
  <c r="BE184" i="9"/>
  <c r="T184" i="9"/>
  <c r="R184" i="9"/>
  <c r="P184" i="9"/>
  <c r="BI183" i="9"/>
  <c r="BH183" i="9"/>
  <c r="BG183" i="9"/>
  <c r="BE183" i="9"/>
  <c r="T183" i="9"/>
  <c r="R183" i="9"/>
  <c r="P183" i="9"/>
  <c r="BI182" i="9"/>
  <c r="BH182" i="9"/>
  <c r="BG182" i="9"/>
  <c r="BE182" i="9"/>
  <c r="T182" i="9"/>
  <c r="R182" i="9"/>
  <c r="P182" i="9"/>
  <c r="BI179" i="9"/>
  <c r="BH179" i="9"/>
  <c r="BG179" i="9"/>
  <c r="BE179" i="9"/>
  <c r="T179" i="9"/>
  <c r="R179" i="9"/>
  <c r="P179" i="9"/>
  <c r="BI178" i="9"/>
  <c r="BH178" i="9"/>
  <c r="BG178" i="9"/>
  <c r="BE178" i="9"/>
  <c r="T178" i="9"/>
  <c r="R178" i="9"/>
  <c r="P178" i="9"/>
  <c r="BI175" i="9"/>
  <c r="BH175" i="9"/>
  <c r="BG175" i="9"/>
  <c r="BE175" i="9"/>
  <c r="T175" i="9"/>
  <c r="R175" i="9"/>
  <c r="P175" i="9"/>
  <c r="BI172" i="9"/>
  <c r="BH172" i="9"/>
  <c r="BG172" i="9"/>
  <c r="BE172" i="9"/>
  <c r="T172" i="9"/>
  <c r="R172" i="9"/>
  <c r="P172" i="9"/>
  <c r="BI171" i="9"/>
  <c r="BH171" i="9"/>
  <c r="BG171" i="9"/>
  <c r="BE171" i="9"/>
  <c r="T171" i="9"/>
  <c r="R171" i="9"/>
  <c r="P171" i="9"/>
  <c r="BI166" i="9"/>
  <c r="BH166" i="9"/>
  <c r="BG166" i="9"/>
  <c r="BE166" i="9"/>
  <c r="T166" i="9"/>
  <c r="R166" i="9"/>
  <c r="P166" i="9"/>
  <c r="BI161" i="9"/>
  <c r="BH161" i="9"/>
  <c r="BG161" i="9"/>
  <c r="BE161" i="9"/>
  <c r="T161" i="9"/>
  <c r="R161" i="9"/>
  <c r="P161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3" i="9"/>
  <c r="BH133" i="9"/>
  <c r="BG133" i="9"/>
  <c r="BE133" i="9"/>
  <c r="T133" i="9"/>
  <c r="R133" i="9"/>
  <c r="P133" i="9"/>
  <c r="BI127" i="9"/>
  <c r="BH127" i="9"/>
  <c r="BG127" i="9"/>
  <c r="BE127" i="9"/>
  <c r="T127" i="9"/>
  <c r="T126" i="9"/>
  <c r="R127" i="9"/>
  <c r="R126" i="9"/>
  <c r="P127" i="9"/>
  <c r="P126" i="9"/>
  <c r="F118" i="9"/>
  <c r="E116" i="9"/>
  <c r="F89" i="9"/>
  <c r="E87" i="9"/>
  <c r="J24" i="9"/>
  <c r="E24" i="9"/>
  <c r="J92" i="9"/>
  <c r="J23" i="9"/>
  <c r="J21" i="9"/>
  <c r="E21" i="9"/>
  <c r="J91" i="9"/>
  <c r="J20" i="9"/>
  <c r="J18" i="9"/>
  <c r="E18" i="9"/>
  <c r="F121" i="9"/>
  <c r="J17" i="9"/>
  <c r="J15" i="9"/>
  <c r="E15" i="9"/>
  <c r="F120" i="9"/>
  <c r="J14" i="9"/>
  <c r="J12" i="9"/>
  <c r="J118" i="9"/>
  <c r="E7" i="9"/>
  <c r="E85" i="9"/>
  <c r="J37" i="8"/>
  <c r="J36" i="8"/>
  <c r="AY101" i="1"/>
  <c r="J35" i="8"/>
  <c r="AX101" i="1" s="1"/>
  <c r="BI238" i="8"/>
  <c r="BH238" i="8"/>
  <c r="BG238" i="8"/>
  <c r="BE238" i="8"/>
  <c r="T238" i="8"/>
  <c r="T237" i="8"/>
  <c r="R238" i="8"/>
  <c r="R237" i="8" s="1"/>
  <c r="P238" i="8"/>
  <c r="P237" i="8"/>
  <c r="BI229" i="8"/>
  <c r="BH229" i="8"/>
  <c r="BG229" i="8"/>
  <c r="BE229" i="8"/>
  <c r="T229" i="8"/>
  <c r="R229" i="8"/>
  <c r="P229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9" i="8"/>
  <c r="BH209" i="8"/>
  <c r="BG209" i="8"/>
  <c r="BE209" i="8"/>
  <c r="T209" i="8"/>
  <c r="R209" i="8"/>
  <c r="P209" i="8"/>
  <c r="BI208" i="8"/>
  <c r="BH208" i="8"/>
  <c r="BG208" i="8"/>
  <c r="BE208" i="8"/>
  <c r="T208" i="8"/>
  <c r="R208" i="8"/>
  <c r="P208" i="8"/>
  <c r="BI207" i="8"/>
  <c r="BH207" i="8"/>
  <c r="BG207" i="8"/>
  <c r="BE207" i="8"/>
  <c r="T207" i="8"/>
  <c r="R207" i="8"/>
  <c r="P207" i="8"/>
  <c r="BI206" i="8"/>
  <c r="BH206" i="8"/>
  <c r="BG206" i="8"/>
  <c r="BE206" i="8"/>
  <c r="T206" i="8"/>
  <c r="R206" i="8"/>
  <c r="P206" i="8"/>
  <c r="BI197" i="8"/>
  <c r="BH197" i="8"/>
  <c r="BG197" i="8"/>
  <c r="BE197" i="8"/>
  <c r="T197" i="8"/>
  <c r="R197" i="8"/>
  <c r="P197" i="8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0" i="8"/>
  <c r="BH190" i="8"/>
  <c r="BG190" i="8"/>
  <c r="BE190" i="8"/>
  <c r="T190" i="8"/>
  <c r="R190" i="8"/>
  <c r="P190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4" i="8"/>
  <c r="BH184" i="8"/>
  <c r="BG184" i="8"/>
  <c r="BE184" i="8"/>
  <c r="T184" i="8"/>
  <c r="R184" i="8"/>
  <c r="P184" i="8"/>
  <c r="BI183" i="8"/>
  <c r="BH183" i="8"/>
  <c r="BG183" i="8"/>
  <c r="BE183" i="8"/>
  <c r="T183" i="8"/>
  <c r="R183" i="8"/>
  <c r="P183" i="8"/>
  <c r="BI179" i="8"/>
  <c r="BH179" i="8"/>
  <c r="BG179" i="8"/>
  <c r="BE179" i="8"/>
  <c r="T179" i="8"/>
  <c r="R179" i="8"/>
  <c r="P179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0" i="8"/>
  <c r="BH170" i="8"/>
  <c r="BG170" i="8"/>
  <c r="BE170" i="8"/>
  <c r="T170" i="8"/>
  <c r="R170" i="8"/>
  <c r="P170" i="8"/>
  <c r="BI165" i="8"/>
  <c r="BH165" i="8"/>
  <c r="BG165" i="8"/>
  <c r="BE165" i="8"/>
  <c r="T165" i="8"/>
  <c r="R165" i="8"/>
  <c r="P165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5" i="8"/>
  <c r="BH135" i="8"/>
  <c r="BG135" i="8"/>
  <c r="BE135" i="8"/>
  <c r="T135" i="8"/>
  <c r="R135" i="8"/>
  <c r="P135" i="8"/>
  <c r="BI127" i="8"/>
  <c r="BH127" i="8"/>
  <c r="BG127" i="8"/>
  <c r="BE127" i="8"/>
  <c r="T127" i="8"/>
  <c r="T126" i="8"/>
  <c r="R127" i="8"/>
  <c r="R126" i="8" s="1"/>
  <c r="P127" i="8"/>
  <c r="P126" i="8"/>
  <c r="F118" i="8"/>
  <c r="E116" i="8"/>
  <c r="F89" i="8"/>
  <c r="E87" i="8"/>
  <c r="J24" i="8"/>
  <c r="E24" i="8"/>
  <c r="J92" i="8"/>
  <c r="J23" i="8"/>
  <c r="J21" i="8"/>
  <c r="E21" i="8"/>
  <c r="J120" i="8"/>
  <c r="J20" i="8"/>
  <c r="J18" i="8"/>
  <c r="E18" i="8"/>
  <c r="F92" i="8"/>
  <c r="J17" i="8"/>
  <c r="J15" i="8"/>
  <c r="E15" i="8"/>
  <c r="F91" i="8"/>
  <c r="J14" i="8"/>
  <c r="J12" i="8"/>
  <c r="J118" i="8" s="1"/>
  <c r="E7" i="8"/>
  <c r="E85" i="8"/>
  <c r="J37" i="7"/>
  <c r="J36" i="7"/>
  <c r="AY100" i="1"/>
  <c r="J35" i="7"/>
  <c r="AX100" i="1"/>
  <c r="BI233" i="7"/>
  <c r="BH233" i="7"/>
  <c r="BG233" i="7"/>
  <c r="BE233" i="7"/>
  <c r="T233" i="7"/>
  <c r="T232" i="7"/>
  <c r="R233" i="7"/>
  <c r="R232" i="7"/>
  <c r="P233" i="7"/>
  <c r="P232" i="7"/>
  <c r="BI224" i="7"/>
  <c r="BH224" i="7"/>
  <c r="BG224" i="7"/>
  <c r="BE224" i="7"/>
  <c r="T224" i="7"/>
  <c r="R224" i="7"/>
  <c r="P224" i="7"/>
  <c r="BI217" i="7"/>
  <c r="BH217" i="7"/>
  <c r="BG217" i="7"/>
  <c r="BE217" i="7"/>
  <c r="T217" i="7"/>
  <c r="R217" i="7"/>
  <c r="P217" i="7"/>
  <c r="BI216" i="7"/>
  <c r="BH216" i="7"/>
  <c r="BG216" i="7"/>
  <c r="BE216" i="7"/>
  <c r="T216" i="7"/>
  <c r="R216" i="7"/>
  <c r="P216" i="7"/>
  <c r="BI208" i="7"/>
  <c r="BH208" i="7"/>
  <c r="BG208" i="7"/>
  <c r="BE208" i="7"/>
  <c r="T208" i="7"/>
  <c r="R208" i="7"/>
  <c r="P208" i="7"/>
  <c r="BI207" i="7"/>
  <c r="BH207" i="7"/>
  <c r="BG207" i="7"/>
  <c r="BE207" i="7"/>
  <c r="T207" i="7"/>
  <c r="R207" i="7"/>
  <c r="P207" i="7"/>
  <c r="BI206" i="7"/>
  <c r="BH206" i="7"/>
  <c r="BG206" i="7"/>
  <c r="BE206" i="7"/>
  <c r="T206" i="7"/>
  <c r="R206" i="7"/>
  <c r="P206" i="7"/>
  <c r="BI205" i="7"/>
  <c r="BH205" i="7"/>
  <c r="BG205" i="7"/>
  <c r="BE205" i="7"/>
  <c r="T205" i="7"/>
  <c r="R205" i="7"/>
  <c r="P205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196" i="7"/>
  <c r="BH196" i="7"/>
  <c r="BG196" i="7"/>
  <c r="BE196" i="7"/>
  <c r="T196" i="7"/>
  <c r="R196" i="7"/>
  <c r="P196" i="7"/>
  <c r="BI194" i="7"/>
  <c r="BH194" i="7"/>
  <c r="BG194" i="7"/>
  <c r="BE194" i="7"/>
  <c r="T194" i="7"/>
  <c r="R194" i="7"/>
  <c r="P194" i="7"/>
  <c r="BI193" i="7"/>
  <c r="BH193" i="7"/>
  <c r="BG193" i="7"/>
  <c r="BE193" i="7"/>
  <c r="T193" i="7"/>
  <c r="R193" i="7"/>
  <c r="P193" i="7"/>
  <c r="BI192" i="7"/>
  <c r="BH192" i="7"/>
  <c r="BG192" i="7"/>
  <c r="BE192" i="7"/>
  <c r="T192" i="7"/>
  <c r="R192" i="7"/>
  <c r="P192" i="7"/>
  <c r="BI189" i="7"/>
  <c r="BH189" i="7"/>
  <c r="BG189" i="7"/>
  <c r="BE189" i="7"/>
  <c r="T189" i="7"/>
  <c r="R189" i="7"/>
  <c r="P189" i="7"/>
  <c r="BI188" i="7"/>
  <c r="BH188" i="7"/>
  <c r="BG188" i="7"/>
  <c r="BE188" i="7"/>
  <c r="T188" i="7"/>
  <c r="R188" i="7"/>
  <c r="P188" i="7"/>
  <c r="BI187" i="7"/>
  <c r="BH187" i="7"/>
  <c r="BG187" i="7"/>
  <c r="BE187" i="7"/>
  <c r="T187" i="7"/>
  <c r="R187" i="7"/>
  <c r="P187" i="7"/>
  <c r="BI186" i="7"/>
  <c r="BH186" i="7"/>
  <c r="BG186" i="7"/>
  <c r="BE186" i="7"/>
  <c r="T186" i="7"/>
  <c r="R186" i="7"/>
  <c r="P186" i="7"/>
  <c r="BI183" i="7"/>
  <c r="BH183" i="7"/>
  <c r="BG183" i="7"/>
  <c r="BE183" i="7"/>
  <c r="T183" i="7"/>
  <c r="R183" i="7"/>
  <c r="P183" i="7"/>
  <c r="BI182" i="7"/>
  <c r="BH182" i="7"/>
  <c r="BG182" i="7"/>
  <c r="BE182" i="7"/>
  <c r="T182" i="7"/>
  <c r="R182" i="7"/>
  <c r="P182" i="7"/>
  <c r="BI179" i="7"/>
  <c r="BH179" i="7"/>
  <c r="BG179" i="7"/>
  <c r="BE179" i="7"/>
  <c r="T179" i="7"/>
  <c r="R179" i="7"/>
  <c r="P179" i="7"/>
  <c r="BI176" i="7"/>
  <c r="BH176" i="7"/>
  <c r="BG176" i="7"/>
  <c r="BE176" i="7"/>
  <c r="T176" i="7"/>
  <c r="R176" i="7"/>
  <c r="P176" i="7"/>
  <c r="BI175" i="7"/>
  <c r="BH175" i="7"/>
  <c r="BG175" i="7"/>
  <c r="BE175" i="7"/>
  <c r="T175" i="7"/>
  <c r="R175" i="7"/>
  <c r="P175" i="7"/>
  <c r="BI170" i="7"/>
  <c r="BH170" i="7"/>
  <c r="BG170" i="7"/>
  <c r="BE170" i="7"/>
  <c r="T170" i="7"/>
  <c r="R170" i="7"/>
  <c r="P170" i="7"/>
  <c r="BI165" i="7"/>
  <c r="BH165" i="7"/>
  <c r="BG165" i="7"/>
  <c r="BE165" i="7"/>
  <c r="T165" i="7"/>
  <c r="R165" i="7"/>
  <c r="P165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5" i="7"/>
  <c r="BH135" i="7"/>
  <c r="BG135" i="7"/>
  <c r="BE135" i="7"/>
  <c r="T135" i="7"/>
  <c r="R135" i="7"/>
  <c r="P135" i="7"/>
  <c r="BI127" i="7"/>
  <c r="BH127" i="7"/>
  <c r="BG127" i="7"/>
  <c r="BE127" i="7"/>
  <c r="T127" i="7"/>
  <c r="T126" i="7"/>
  <c r="R127" i="7"/>
  <c r="R126" i="7"/>
  <c r="P127" i="7"/>
  <c r="P126" i="7"/>
  <c r="F118" i="7"/>
  <c r="E116" i="7"/>
  <c r="F89" i="7"/>
  <c r="E87" i="7"/>
  <c r="J24" i="7"/>
  <c r="E24" i="7"/>
  <c r="J92" i="7" s="1"/>
  <c r="J23" i="7"/>
  <c r="J21" i="7"/>
  <c r="E21" i="7"/>
  <c r="J120" i="7" s="1"/>
  <c r="J20" i="7"/>
  <c r="J18" i="7"/>
  <c r="E18" i="7"/>
  <c r="F92" i="7"/>
  <c r="J17" i="7"/>
  <c r="J15" i="7"/>
  <c r="E15" i="7"/>
  <c r="F91" i="7" s="1"/>
  <c r="J14" i="7"/>
  <c r="J12" i="7"/>
  <c r="J118" i="7"/>
  <c r="E7" i="7"/>
  <c r="E85" i="7"/>
  <c r="J170" i="6"/>
  <c r="J37" i="6"/>
  <c r="J36" i="6"/>
  <c r="AY99" i="1"/>
  <c r="J35" i="6"/>
  <c r="AX99" i="1"/>
  <c r="BI240" i="6"/>
  <c r="BH240" i="6"/>
  <c r="BG240" i="6"/>
  <c r="BE240" i="6"/>
  <c r="T240" i="6"/>
  <c r="T239" i="6"/>
  <c r="R240" i="6"/>
  <c r="R239" i="6"/>
  <c r="P240" i="6"/>
  <c r="P239" i="6"/>
  <c r="BI231" i="6"/>
  <c r="BH231" i="6"/>
  <c r="BG231" i="6"/>
  <c r="BE231" i="6"/>
  <c r="T231" i="6"/>
  <c r="R231" i="6"/>
  <c r="P231" i="6"/>
  <c r="BI222" i="6"/>
  <c r="BH222" i="6"/>
  <c r="BG222" i="6"/>
  <c r="BE222" i="6"/>
  <c r="T222" i="6"/>
  <c r="R222" i="6"/>
  <c r="P222" i="6"/>
  <c r="BI221" i="6"/>
  <c r="BH221" i="6"/>
  <c r="BG221" i="6"/>
  <c r="BE221" i="6"/>
  <c r="T221" i="6"/>
  <c r="R221" i="6"/>
  <c r="P221" i="6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10" i="6"/>
  <c r="BH210" i="6"/>
  <c r="BG210" i="6"/>
  <c r="BE210" i="6"/>
  <c r="T210" i="6"/>
  <c r="R210" i="6"/>
  <c r="P210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199" i="6"/>
  <c r="BH199" i="6"/>
  <c r="BG199" i="6"/>
  <c r="BE199" i="6"/>
  <c r="T199" i="6"/>
  <c r="R199" i="6"/>
  <c r="P199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1" i="6"/>
  <c r="BH181" i="6"/>
  <c r="BG181" i="6"/>
  <c r="BE181" i="6"/>
  <c r="T181" i="6"/>
  <c r="R181" i="6"/>
  <c r="P181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2" i="6"/>
  <c r="BH172" i="6"/>
  <c r="BG172" i="6"/>
  <c r="BE172" i="6"/>
  <c r="T172" i="6"/>
  <c r="R172" i="6"/>
  <c r="P172" i="6"/>
  <c r="J102" i="6"/>
  <c r="BI166" i="6"/>
  <c r="BH166" i="6"/>
  <c r="BG166" i="6"/>
  <c r="BE166" i="6"/>
  <c r="T166" i="6"/>
  <c r="R166" i="6"/>
  <c r="P166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6" i="6"/>
  <c r="BH136" i="6"/>
  <c r="BG136" i="6"/>
  <c r="BE136" i="6"/>
  <c r="T136" i="6"/>
  <c r="R136" i="6"/>
  <c r="P136" i="6"/>
  <c r="BI128" i="6"/>
  <c r="BH128" i="6"/>
  <c r="BG128" i="6"/>
  <c r="BE128" i="6"/>
  <c r="T128" i="6"/>
  <c r="T127" i="6"/>
  <c r="R128" i="6"/>
  <c r="R127" i="6"/>
  <c r="P128" i="6"/>
  <c r="P127" i="6"/>
  <c r="F119" i="6"/>
  <c r="E117" i="6"/>
  <c r="F89" i="6"/>
  <c r="E87" i="6"/>
  <c r="J24" i="6"/>
  <c r="E24" i="6"/>
  <c r="J122" i="6"/>
  <c r="J23" i="6"/>
  <c r="J21" i="6"/>
  <c r="E21" i="6"/>
  <c r="J121" i="6"/>
  <c r="J20" i="6"/>
  <c r="J18" i="6"/>
  <c r="E18" i="6"/>
  <c r="F122" i="6"/>
  <c r="J17" i="6"/>
  <c r="J15" i="6"/>
  <c r="E15" i="6"/>
  <c r="F91" i="6"/>
  <c r="J14" i="6"/>
  <c r="J12" i="6"/>
  <c r="J119" i="6"/>
  <c r="E7" i="6"/>
  <c r="E85" i="6"/>
  <c r="J37" i="5"/>
  <c r="J36" i="5"/>
  <c r="AY98" i="1"/>
  <c r="J35" i="5"/>
  <c r="AX98" i="1"/>
  <c r="BI232" i="5"/>
  <c r="BH232" i="5"/>
  <c r="BG232" i="5"/>
  <c r="BE232" i="5"/>
  <c r="T232" i="5"/>
  <c r="T231" i="5"/>
  <c r="R232" i="5"/>
  <c r="R231" i="5"/>
  <c r="P232" i="5"/>
  <c r="P231" i="5"/>
  <c r="BI223" i="5"/>
  <c r="BH223" i="5"/>
  <c r="BG223" i="5"/>
  <c r="BE223" i="5"/>
  <c r="T223" i="5"/>
  <c r="R223" i="5"/>
  <c r="P223" i="5"/>
  <c r="BI222" i="5"/>
  <c r="BH222" i="5"/>
  <c r="BG222" i="5"/>
  <c r="BE222" i="5"/>
  <c r="T222" i="5"/>
  <c r="R222" i="5"/>
  <c r="P222" i="5"/>
  <c r="BI221" i="5"/>
  <c r="BH221" i="5"/>
  <c r="BG221" i="5"/>
  <c r="BE221" i="5"/>
  <c r="T221" i="5"/>
  <c r="R221" i="5"/>
  <c r="P221" i="5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10" i="5"/>
  <c r="BH210" i="5"/>
  <c r="BG210" i="5"/>
  <c r="BE210" i="5"/>
  <c r="T210" i="5"/>
  <c r="R210" i="5"/>
  <c r="P210" i="5"/>
  <c r="BI205" i="5"/>
  <c r="BH205" i="5"/>
  <c r="BG205" i="5"/>
  <c r="BE205" i="5"/>
  <c r="T205" i="5"/>
  <c r="R205" i="5"/>
  <c r="P205" i="5"/>
  <c r="BI204" i="5"/>
  <c r="BH204" i="5"/>
  <c r="BG204" i="5"/>
  <c r="BE204" i="5"/>
  <c r="T204" i="5"/>
  <c r="R204" i="5"/>
  <c r="P204" i="5"/>
  <c r="BI197" i="5"/>
  <c r="BH197" i="5"/>
  <c r="BG197" i="5"/>
  <c r="BE197" i="5"/>
  <c r="T197" i="5"/>
  <c r="R197" i="5"/>
  <c r="P197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0" i="5"/>
  <c r="BH180" i="5"/>
  <c r="BG180" i="5"/>
  <c r="BE180" i="5"/>
  <c r="T180" i="5"/>
  <c r="R180" i="5"/>
  <c r="P180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1" i="5"/>
  <c r="BH171" i="5"/>
  <c r="BG171" i="5"/>
  <c r="BE171" i="5"/>
  <c r="T171" i="5"/>
  <c r="R171" i="5"/>
  <c r="P171" i="5"/>
  <c r="BI166" i="5"/>
  <c r="BH166" i="5"/>
  <c r="BG166" i="5"/>
  <c r="BE166" i="5"/>
  <c r="T166" i="5"/>
  <c r="R166" i="5"/>
  <c r="P166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6" i="5"/>
  <c r="BH136" i="5"/>
  <c r="BG136" i="5"/>
  <c r="BE136" i="5"/>
  <c r="T136" i="5"/>
  <c r="R136" i="5"/>
  <c r="P136" i="5"/>
  <c r="BI127" i="5"/>
  <c r="BH127" i="5"/>
  <c r="BG127" i="5"/>
  <c r="BE127" i="5"/>
  <c r="T127" i="5"/>
  <c r="T126" i="5"/>
  <c r="R127" i="5"/>
  <c r="R126" i="5"/>
  <c r="P127" i="5"/>
  <c r="P126" i="5"/>
  <c r="F118" i="5"/>
  <c r="E116" i="5"/>
  <c r="F89" i="5"/>
  <c r="E87" i="5"/>
  <c r="J24" i="5"/>
  <c r="E24" i="5"/>
  <c r="J92" i="5"/>
  <c r="J23" i="5"/>
  <c r="J21" i="5"/>
  <c r="E21" i="5"/>
  <c r="J120" i="5" s="1"/>
  <c r="J20" i="5"/>
  <c r="J18" i="5"/>
  <c r="E18" i="5"/>
  <c r="F121" i="5" s="1"/>
  <c r="J17" i="5"/>
  <c r="J15" i="5"/>
  <c r="E15" i="5"/>
  <c r="F91" i="5"/>
  <c r="J14" i="5"/>
  <c r="J12" i="5"/>
  <c r="J89" i="5"/>
  <c r="E7" i="5"/>
  <c r="E114" i="5" s="1"/>
  <c r="J37" i="4"/>
  <c r="J36" i="4"/>
  <c r="AY97" i="1" s="1"/>
  <c r="J35" i="4"/>
  <c r="AX97" i="1"/>
  <c r="BI257" i="4"/>
  <c r="BH257" i="4"/>
  <c r="BG257" i="4"/>
  <c r="BE257" i="4"/>
  <c r="T257" i="4"/>
  <c r="T256" i="4" s="1"/>
  <c r="R257" i="4"/>
  <c r="R256" i="4"/>
  <c r="P257" i="4"/>
  <c r="P256" i="4" s="1"/>
  <c r="BI248" i="4"/>
  <c r="BH248" i="4"/>
  <c r="BG248" i="4"/>
  <c r="BE248" i="4"/>
  <c r="T248" i="4"/>
  <c r="R248" i="4"/>
  <c r="P248" i="4"/>
  <c r="BI239" i="4"/>
  <c r="BH239" i="4"/>
  <c r="BG239" i="4"/>
  <c r="BE239" i="4"/>
  <c r="T239" i="4"/>
  <c r="R239" i="4"/>
  <c r="P239" i="4"/>
  <c r="BI238" i="4"/>
  <c r="BH238" i="4"/>
  <c r="BG238" i="4"/>
  <c r="BE238" i="4"/>
  <c r="T238" i="4"/>
  <c r="R238" i="4"/>
  <c r="P238" i="4"/>
  <c r="BI230" i="4"/>
  <c r="BH230" i="4"/>
  <c r="BG230" i="4"/>
  <c r="BE230" i="4"/>
  <c r="T230" i="4"/>
  <c r="R230" i="4"/>
  <c r="P230" i="4"/>
  <c r="BI229" i="4"/>
  <c r="BH229" i="4"/>
  <c r="BG229" i="4"/>
  <c r="BE229" i="4"/>
  <c r="T229" i="4"/>
  <c r="R229" i="4"/>
  <c r="P229" i="4"/>
  <c r="BI228" i="4"/>
  <c r="BH228" i="4"/>
  <c r="BG228" i="4"/>
  <c r="BE228" i="4"/>
  <c r="T228" i="4"/>
  <c r="R228" i="4"/>
  <c r="P228" i="4"/>
  <c r="BI227" i="4"/>
  <c r="BH227" i="4"/>
  <c r="BG227" i="4"/>
  <c r="BE227" i="4"/>
  <c r="T227" i="4"/>
  <c r="R227" i="4"/>
  <c r="P227" i="4"/>
  <c r="BI226" i="4"/>
  <c r="BH226" i="4"/>
  <c r="BG226" i="4"/>
  <c r="BE226" i="4"/>
  <c r="T226" i="4"/>
  <c r="R226" i="4"/>
  <c r="P226" i="4"/>
  <c r="BI225" i="4"/>
  <c r="BH225" i="4"/>
  <c r="BG225" i="4"/>
  <c r="BE225" i="4"/>
  <c r="T225" i="4"/>
  <c r="R225" i="4"/>
  <c r="P225" i="4"/>
  <c r="BI216" i="4"/>
  <c r="BH216" i="4"/>
  <c r="BG216" i="4"/>
  <c r="BE216" i="4"/>
  <c r="T216" i="4"/>
  <c r="R216" i="4"/>
  <c r="P216" i="4"/>
  <c r="BI212" i="4"/>
  <c r="BH212" i="4"/>
  <c r="BG212" i="4"/>
  <c r="BE212" i="4"/>
  <c r="T212" i="4"/>
  <c r="T211" i="4"/>
  <c r="R212" i="4"/>
  <c r="R211" i="4"/>
  <c r="P212" i="4"/>
  <c r="P211" i="4" s="1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5" i="4"/>
  <c r="BH205" i="4"/>
  <c r="BG205" i="4"/>
  <c r="BE205" i="4"/>
  <c r="T205" i="4"/>
  <c r="R205" i="4"/>
  <c r="P205" i="4"/>
  <c r="BI204" i="4"/>
  <c r="BH204" i="4"/>
  <c r="BG204" i="4"/>
  <c r="BE204" i="4"/>
  <c r="T204" i="4"/>
  <c r="R204" i="4"/>
  <c r="P204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4" i="4"/>
  <c r="BH194" i="4"/>
  <c r="BG194" i="4"/>
  <c r="BE194" i="4"/>
  <c r="T194" i="4"/>
  <c r="R194" i="4"/>
  <c r="P194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3" i="4"/>
  <c r="BH183" i="4"/>
  <c r="BG183" i="4"/>
  <c r="BE183" i="4"/>
  <c r="T183" i="4"/>
  <c r="R183" i="4"/>
  <c r="P183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3" i="4"/>
  <c r="BH173" i="4"/>
  <c r="BG173" i="4"/>
  <c r="BE173" i="4"/>
  <c r="T173" i="4"/>
  <c r="R173" i="4"/>
  <c r="P173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48" i="4"/>
  <c r="BH148" i="4"/>
  <c r="BG148" i="4"/>
  <c r="BE148" i="4"/>
  <c r="T148" i="4"/>
  <c r="R148" i="4"/>
  <c r="P148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37" i="4"/>
  <c r="BH137" i="4"/>
  <c r="BG137" i="4"/>
  <c r="BE137" i="4"/>
  <c r="T137" i="4"/>
  <c r="R137" i="4"/>
  <c r="P137" i="4"/>
  <c r="BI129" i="4"/>
  <c r="BH129" i="4"/>
  <c r="BG129" i="4"/>
  <c r="BE129" i="4"/>
  <c r="T129" i="4"/>
  <c r="T128" i="4" s="1"/>
  <c r="R129" i="4"/>
  <c r="R128" i="4"/>
  <c r="P129" i="4"/>
  <c r="P128" i="4"/>
  <c r="F120" i="4"/>
  <c r="E118" i="4"/>
  <c r="F89" i="4"/>
  <c r="E87" i="4"/>
  <c r="J24" i="4"/>
  <c r="E24" i="4"/>
  <c r="J123" i="4"/>
  <c r="J23" i="4"/>
  <c r="J21" i="4"/>
  <c r="E21" i="4"/>
  <c r="J91" i="4"/>
  <c r="J20" i="4"/>
  <c r="J18" i="4"/>
  <c r="E18" i="4"/>
  <c r="F92" i="4"/>
  <c r="J17" i="4"/>
  <c r="J15" i="4"/>
  <c r="E15" i="4"/>
  <c r="F122" i="4"/>
  <c r="J14" i="4"/>
  <c r="J12" i="4"/>
  <c r="J120" i="4"/>
  <c r="E7" i="4"/>
  <c r="E116" i="4" s="1"/>
  <c r="J37" i="3"/>
  <c r="J36" i="3"/>
  <c r="AY96" i="1"/>
  <c r="J35" i="3"/>
  <c r="AX96" i="1"/>
  <c r="BI280" i="3"/>
  <c r="BH280" i="3"/>
  <c r="BG280" i="3"/>
  <c r="BE280" i="3"/>
  <c r="T280" i="3"/>
  <c r="T279" i="3"/>
  <c r="R280" i="3"/>
  <c r="R279" i="3"/>
  <c r="P280" i="3"/>
  <c r="P279" i="3"/>
  <c r="BI269" i="3"/>
  <c r="BH269" i="3"/>
  <c r="BG269" i="3"/>
  <c r="BE269" i="3"/>
  <c r="T269" i="3"/>
  <c r="R269" i="3"/>
  <c r="P269" i="3"/>
  <c r="BI268" i="3"/>
  <c r="BH268" i="3"/>
  <c r="BG268" i="3"/>
  <c r="BE268" i="3"/>
  <c r="T268" i="3"/>
  <c r="R268" i="3"/>
  <c r="P268" i="3"/>
  <c r="BI263" i="3"/>
  <c r="BH263" i="3"/>
  <c r="BG263" i="3"/>
  <c r="BE263" i="3"/>
  <c r="T263" i="3"/>
  <c r="R263" i="3"/>
  <c r="P263" i="3"/>
  <c r="BI258" i="3"/>
  <c r="BH258" i="3"/>
  <c r="BG258" i="3"/>
  <c r="BE258" i="3"/>
  <c r="T258" i="3"/>
  <c r="R258" i="3"/>
  <c r="P258" i="3"/>
  <c r="BI257" i="3"/>
  <c r="BH257" i="3"/>
  <c r="BG257" i="3"/>
  <c r="BE257" i="3"/>
  <c r="T257" i="3"/>
  <c r="R257" i="3"/>
  <c r="P257" i="3"/>
  <c r="BI256" i="3"/>
  <c r="BH256" i="3"/>
  <c r="BG256" i="3"/>
  <c r="BE256" i="3"/>
  <c r="T256" i="3"/>
  <c r="R256" i="3"/>
  <c r="P256" i="3"/>
  <c r="BI255" i="3"/>
  <c r="BH255" i="3"/>
  <c r="BG255" i="3"/>
  <c r="BE255" i="3"/>
  <c r="T255" i="3"/>
  <c r="R255" i="3"/>
  <c r="P255" i="3"/>
  <c r="BI254" i="3"/>
  <c r="BH254" i="3"/>
  <c r="BG254" i="3"/>
  <c r="BE254" i="3"/>
  <c r="T254" i="3"/>
  <c r="R254" i="3"/>
  <c r="P254" i="3"/>
  <c r="BI253" i="3"/>
  <c r="BH253" i="3"/>
  <c r="BG253" i="3"/>
  <c r="BE253" i="3"/>
  <c r="T253" i="3"/>
  <c r="R253" i="3"/>
  <c r="P253" i="3"/>
  <c r="BI243" i="3"/>
  <c r="BH243" i="3"/>
  <c r="BG243" i="3"/>
  <c r="BE243" i="3"/>
  <c r="T243" i="3"/>
  <c r="R243" i="3"/>
  <c r="P243" i="3"/>
  <c r="BI239" i="3"/>
  <c r="BH239" i="3"/>
  <c r="BG239" i="3"/>
  <c r="BE239" i="3"/>
  <c r="T239" i="3"/>
  <c r="T238" i="3"/>
  <c r="R239" i="3"/>
  <c r="R238" i="3"/>
  <c r="P239" i="3"/>
  <c r="P238" i="3"/>
  <c r="BI237" i="3"/>
  <c r="BH237" i="3"/>
  <c r="BG237" i="3"/>
  <c r="BE237" i="3"/>
  <c r="T237" i="3"/>
  <c r="R237" i="3"/>
  <c r="P237" i="3"/>
  <c r="BI236" i="3"/>
  <c r="BH236" i="3"/>
  <c r="BG236" i="3"/>
  <c r="BE236" i="3"/>
  <c r="T236" i="3"/>
  <c r="R236" i="3"/>
  <c r="P236" i="3"/>
  <c r="BI235" i="3"/>
  <c r="BH235" i="3"/>
  <c r="BG235" i="3"/>
  <c r="BE235" i="3"/>
  <c r="T235" i="3"/>
  <c r="R235" i="3"/>
  <c r="P235" i="3"/>
  <c r="BI234" i="3"/>
  <c r="BH234" i="3"/>
  <c r="BG234" i="3"/>
  <c r="BE234" i="3"/>
  <c r="T234" i="3"/>
  <c r="R234" i="3"/>
  <c r="P234" i="3"/>
  <c r="BI233" i="3"/>
  <c r="BH233" i="3"/>
  <c r="BG233" i="3"/>
  <c r="BE233" i="3"/>
  <c r="T233" i="3"/>
  <c r="R233" i="3"/>
  <c r="P233" i="3"/>
  <c r="BI232" i="3"/>
  <c r="BH232" i="3"/>
  <c r="BG232" i="3"/>
  <c r="BE232" i="3"/>
  <c r="T232" i="3"/>
  <c r="R232" i="3"/>
  <c r="P232" i="3"/>
  <c r="BI231" i="3"/>
  <c r="BH231" i="3"/>
  <c r="BG231" i="3"/>
  <c r="BE231" i="3"/>
  <c r="T231" i="3"/>
  <c r="R231" i="3"/>
  <c r="P231" i="3"/>
  <c r="BI228" i="3"/>
  <c r="BH228" i="3"/>
  <c r="BG228" i="3"/>
  <c r="BE228" i="3"/>
  <c r="T228" i="3"/>
  <c r="R228" i="3"/>
  <c r="P228" i="3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0" i="3"/>
  <c r="BH220" i="3"/>
  <c r="BG220" i="3"/>
  <c r="BE220" i="3"/>
  <c r="T220" i="3"/>
  <c r="R220" i="3"/>
  <c r="P220" i="3"/>
  <c r="BI216" i="3"/>
  <c r="BH216" i="3"/>
  <c r="BG216" i="3"/>
  <c r="BE216" i="3"/>
  <c r="T216" i="3"/>
  <c r="R216" i="3"/>
  <c r="P216" i="3"/>
  <c r="BI213" i="3"/>
  <c r="BH213" i="3"/>
  <c r="BG213" i="3"/>
  <c r="BE213" i="3"/>
  <c r="T213" i="3"/>
  <c r="R213" i="3"/>
  <c r="P213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3" i="3"/>
  <c r="BH203" i="3"/>
  <c r="BG203" i="3"/>
  <c r="BE203" i="3"/>
  <c r="T203" i="3"/>
  <c r="R203" i="3"/>
  <c r="P203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6" i="3"/>
  <c r="BH176" i="3"/>
  <c r="BG176" i="3"/>
  <c r="BE176" i="3"/>
  <c r="T176" i="3"/>
  <c r="R176" i="3"/>
  <c r="P176" i="3"/>
  <c r="BI172" i="3"/>
  <c r="BH172" i="3"/>
  <c r="BG172" i="3"/>
  <c r="BE172" i="3"/>
  <c r="T172" i="3"/>
  <c r="R172" i="3"/>
  <c r="P172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49" i="3"/>
  <c r="BH149" i="3"/>
  <c r="BG149" i="3"/>
  <c r="BE149" i="3"/>
  <c r="T149" i="3"/>
  <c r="R149" i="3"/>
  <c r="P149" i="3"/>
  <c r="BI145" i="3"/>
  <c r="BH145" i="3"/>
  <c r="BG145" i="3"/>
  <c r="BE145" i="3"/>
  <c r="T145" i="3"/>
  <c r="R145" i="3"/>
  <c r="P145" i="3"/>
  <c r="BI141" i="3"/>
  <c r="BH141" i="3"/>
  <c r="BG141" i="3"/>
  <c r="BE141" i="3"/>
  <c r="T141" i="3"/>
  <c r="R141" i="3"/>
  <c r="P141" i="3"/>
  <c r="BI137" i="3"/>
  <c r="BH137" i="3"/>
  <c r="BG137" i="3"/>
  <c r="BE137" i="3"/>
  <c r="T137" i="3"/>
  <c r="R137" i="3"/>
  <c r="P137" i="3"/>
  <c r="BI133" i="3"/>
  <c r="BH133" i="3"/>
  <c r="BG133" i="3"/>
  <c r="BE133" i="3"/>
  <c r="T133" i="3"/>
  <c r="R133" i="3"/>
  <c r="P133" i="3"/>
  <c r="BI129" i="3"/>
  <c r="BH129" i="3"/>
  <c r="BG129" i="3"/>
  <c r="BE129" i="3"/>
  <c r="T129" i="3"/>
  <c r="R129" i="3"/>
  <c r="P129" i="3"/>
  <c r="F120" i="3"/>
  <c r="E118" i="3"/>
  <c r="F89" i="3"/>
  <c r="E87" i="3"/>
  <c r="J24" i="3"/>
  <c r="E24" i="3"/>
  <c r="J92" i="3" s="1"/>
  <c r="J23" i="3"/>
  <c r="J21" i="3"/>
  <c r="E21" i="3"/>
  <c r="J91" i="3"/>
  <c r="J20" i="3"/>
  <c r="J18" i="3"/>
  <c r="E18" i="3"/>
  <c r="F123" i="3" s="1"/>
  <c r="J17" i="3"/>
  <c r="J15" i="3"/>
  <c r="E15" i="3"/>
  <c r="F91" i="3" s="1"/>
  <c r="J14" i="3"/>
  <c r="J12" i="3"/>
  <c r="J89" i="3"/>
  <c r="E7" i="3"/>
  <c r="E85" i="3" s="1"/>
  <c r="J37" i="2"/>
  <c r="J36" i="2"/>
  <c r="AY95" i="1" s="1"/>
  <c r="J35" i="2"/>
  <c r="AX95" i="1"/>
  <c r="BI444" i="2"/>
  <c r="BH444" i="2"/>
  <c r="BG444" i="2"/>
  <c r="BE444" i="2"/>
  <c r="T444" i="2"/>
  <c r="T443" i="2"/>
  <c r="R444" i="2"/>
  <c r="R443" i="2"/>
  <c r="P444" i="2"/>
  <c r="P443" i="2" s="1"/>
  <c r="BI435" i="2"/>
  <c r="BH435" i="2"/>
  <c r="BG435" i="2"/>
  <c r="BE435" i="2"/>
  <c r="T435" i="2"/>
  <c r="R435" i="2"/>
  <c r="P435" i="2"/>
  <c r="BI434" i="2"/>
  <c r="BH434" i="2"/>
  <c r="BG434" i="2"/>
  <c r="BE434" i="2"/>
  <c r="T434" i="2"/>
  <c r="R434" i="2"/>
  <c r="P434" i="2"/>
  <c r="BI431" i="2"/>
  <c r="BH431" i="2"/>
  <c r="BG431" i="2"/>
  <c r="BE431" i="2"/>
  <c r="T431" i="2"/>
  <c r="R431" i="2"/>
  <c r="P431" i="2"/>
  <c r="BI430" i="2"/>
  <c r="BH430" i="2"/>
  <c r="BG430" i="2"/>
  <c r="BE430" i="2"/>
  <c r="T430" i="2"/>
  <c r="R430" i="2"/>
  <c r="P430" i="2"/>
  <c r="BI429" i="2"/>
  <c r="BH429" i="2"/>
  <c r="BG429" i="2"/>
  <c r="BE429" i="2"/>
  <c r="T429" i="2"/>
  <c r="R429" i="2"/>
  <c r="P429" i="2"/>
  <c r="BI421" i="2"/>
  <c r="BH421" i="2"/>
  <c r="BG421" i="2"/>
  <c r="BE421" i="2"/>
  <c r="T421" i="2"/>
  <c r="R421" i="2"/>
  <c r="P421" i="2"/>
  <c r="BI418" i="2"/>
  <c r="BH418" i="2"/>
  <c r="BG418" i="2"/>
  <c r="BE418" i="2"/>
  <c r="T418" i="2"/>
  <c r="R418" i="2"/>
  <c r="P418" i="2"/>
  <c r="BI417" i="2"/>
  <c r="BH417" i="2"/>
  <c r="BG417" i="2"/>
  <c r="BE417" i="2"/>
  <c r="T417" i="2"/>
  <c r="R417" i="2"/>
  <c r="P417" i="2"/>
  <c r="BI409" i="2"/>
  <c r="BH409" i="2"/>
  <c r="BG409" i="2"/>
  <c r="BE409" i="2"/>
  <c r="T409" i="2"/>
  <c r="R409" i="2"/>
  <c r="P409" i="2"/>
  <c r="BI407" i="2"/>
  <c r="BH407" i="2"/>
  <c r="BG407" i="2"/>
  <c r="BE407" i="2"/>
  <c r="T407" i="2"/>
  <c r="R407" i="2"/>
  <c r="P407" i="2"/>
  <c r="BI402" i="2"/>
  <c r="BH402" i="2"/>
  <c r="BG402" i="2"/>
  <c r="BE402" i="2"/>
  <c r="T402" i="2"/>
  <c r="R402" i="2"/>
  <c r="P402" i="2"/>
  <c r="BI399" i="2"/>
  <c r="BH399" i="2"/>
  <c r="BG399" i="2"/>
  <c r="BE399" i="2"/>
  <c r="T399" i="2"/>
  <c r="R399" i="2"/>
  <c r="P399" i="2"/>
  <c r="BI395" i="2"/>
  <c r="BH395" i="2"/>
  <c r="BG395" i="2"/>
  <c r="BE395" i="2"/>
  <c r="T395" i="2"/>
  <c r="R395" i="2"/>
  <c r="P395" i="2"/>
  <c r="BI393" i="2"/>
  <c r="BH393" i="2"/>
  <c r="BG393" i="2"/>
  <c r="BE393" i="2"/>
  <c r="T393" i="2"/>
  <c r="R393" i="2"/>
  <c r="P393" i="2"/>
  <c r="BI392" i="2"/>
  <c r="BH392" i="2"/>
  <c r="BG392" i="2"/>
  <c r="BE392" i="2"/>
  <c r="T392" i="2"/>
  <c r="R392" i="2"/>
  <c r="P392" i="2"/>
  <c r="BI389" i="2"/>
  <c r="BH389" i="2"/>
  <c r="BG389" i="2"/>
  <c r="BE389" i="2"/>
  <c r="T389" i="2"/>
  <c r="R389" i="2"/>
  <c r="P389" i="2"/>
  <c r="BI387" i="2"/>
  <c r="BH387" i="2"/>
  <c r="BG387" i="2"/>
  <c r="BE387" i="2"/>
  <c r="T387" i="2"/>
  <c r="R387" i="2"/>
  <c r="P387" i="2"/>
  <c r="BI381" i="2"/>
  <c r="BH381" i="2"/>
  <c r="BG381" i="2"/>
  <c r="BE381" i="2"/>
  <c r="T381" i="2"/>
  <c r="R381" i="2"/>
  <c r="P381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3" i="2"/>
  <c r="BH373" i="2"/>
  <c r="BG373" i="2"/>
  <c r="BE373" i="2"/>
  <c r="T373" i="2"/>
  <c r="R373" i="2"/>
  <c r="P373" i="2"/>
  <c r="BI372" i="2"/>
  <c r="BH372" i="2"/>
  <c r="BG372" i="2"/>
  <c r="BE372" i="2"/>
  <c r="T372" i="2"/>
  <c r="R372" i="2"/>
  <c r="P372" i="2"/>
  <c r="BI371" i="2"/>
  <c r="BH371" i="2"/>
  <c r="BG371" i="2"/>
  <c r="BE371" i="2"/>
  <c r="T371" i="2"/>
  <c r="R371" i="2"/>
  <c r="P371" i="2"/>
  <c r="BI370" i="2"/>
  <c r="BH370" i="2"/>
  <c r="BG370" i="2"/>
  <c r="BE370" i="2"/>
  <c r="T370" i="2"/>
  <c r="R370" i="2"/>
  <c r="P370" i="2"/>
  <c r="BI369" i="2"/>
  <c r="BH369" i="2"/>
  <c r="BG369" i="2"/>
  <c r="BE369" i="2"/>
  <c r="T369" i="2"/>
  <c r="R369" i="2"/>
  <c r="P369" i="2"/>
  <c r="BI368" i="2"/>
  <c r="BH368" i="2"/>
  <c r="BG368" i="2"/>
  <c r="BE368" i="2"/>
  <c r="T368" i="2"/>
  <c r="R368" i="2"/>
  <c r="P368" i="2"/>
  <c r="BI365" i="2"/>
  <c r="BH365" i="2"/>
  <c r="BG365" i="2"/>
  <c r="BE365" i="2"/>
  <c r="T365" i="2"/>
  <c r="R365" i="2"/>
  <c r="P365" i="2"/>
  <c r="BI363" i="2"/>
  <c r="BH363" i="2"/>
  <c r="BG363" i="2"/>
  <c r="BE363" i="2"/>
  <c r="T363" i="2"/>
  <c r="R363" i="2"/>
  <c r="P363" i="2"/>
  <c r="BI357" i="2"/>
  <c r="BH357" i="2"/>
  <c r="BG357" i="2"/>
  <c r="BE357" i="2"/>
  <c r="T357" i="2"/>
  <c r="R357" i="2"/>
  <c r="P357" i="2"/>
  <c r="BI348" i="2"/>
  <c r="BH348" i="2"/>
  <c r="BG348" i="2"/>
  <c r="BE348" i="2"/>
  <c r="T348" i="2"/>
  <c r="R348" i="2"/>
  <c r="P348" i="2"/>
  <c r="BI346" i="2"/>
  <c r="BH346" i="2"/>
  <c r="BG346" i="2"/>
  <c r="BE346" i="2"/>
  <c r="T346" i="2"/>
  <c r="R346" i="2"/>
  <c r="P346" i="2"/>
  <c r="BI345" i="2"/>
  <c r="BH345" i="2"/>
  <c r="BG345" i="2"/>
  <c r="BE345" i="2"/>
  <c r="T345" i="2"/>
  <c r="R345" i="2"/>
  <c r="P345" i="2"/>
  <c r="BI344" i="2"/>
  <c r="BH344" i="2"/>
  <c r="BG344" i="2"/>
  <c r="BE344" i="2"/>
  <c r="T344" i="2"/>
  <c r="R344" i="2"/>
  <c r="P344" i="2"/>
  <c r="BI343" i="2"/>
  <c r="BH343" i="2"/>
  <c r="BG343" i="2"/>
  <c r="BE343" i="2"/>
  <c r="T343" i="2"/>
  <c r="R343" i="2"/>
  <c r="P343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39" i="2"/>
  <c r="BH339" i="2"/>
  <c r="BG339" i="2"/>
  <c r="BE339" i="2"/>
  <c r="T339" i="2"/>
  <c r="R339" i="2"/>
  <c r="P339" i="2"/>
  <c r="BI338" i="2"/>
  <c r="BH338" i="2"/>
  <c r="BG338" i="2"/>
  <c r="BE338" i="2"/>
  <c r="T338" i="2"/>
  <c r="R338" i="2"/>
  <c r="P338" i="2"/>
  <c r="BI334" i="2"/>
  <c r="BH334" i="2"/>
  <c r="BG334" i="2"/>
  <c r="BE334" i="2"/>
  <c r="T334" i="2"/>
  <c r="R334" i="2"/>
  <c r="P334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08" i="2"/>
  <c r="BH308" i="2"/>
  <c r="BG308" i="2"/>
  <c r="BE308" i="2"/>
  <c r="T308" i="2"/>
  <c r="R308" i="2"/>
  <c r="P308" i="2"/>
  <c r="BI307" i="2"/>
  <c r="BH307" i="2"/>
  <c r="BG307" i="2"/>
  <c r="BE307" i="2"/>
  <c r="T307" i="2"/>
  <c r="R307" i="2"/>
  <c r="P307" i="2"/>
  <c r="BI303" i="2"/>
  <c r="BH303" i="2"/>
  <c r="BG303" i="2"/>
  <c r="BE303" i="2"/>
  <c r="T303" i="2"/>
  <c r="R303" i="2"/>
  <c r="P303" i="2"/>
  <c r="BI301" i="2"/>
  <c r="BH301" i="2"/>
  <c r="BG301" i="2"/>
  <c r="BE301" i="2"/>
  <c r="T301" i="2"/>
  <c r="R301" i="2"/>
  <c r="P301" i="2"/>
  <c r="BI298" i="2"/>
  <c r="BH298" i="2"/>
  <c r="BG298" i="2"/>
  <c r="BE298" i="2"/>
  <c r="T298" i="2"/>
  <c r="R298" i="2"/>
  <c r="P298" i="2"/>
  <c r="BI295" i="2"/>
  <c r="BH295" i="2"/>
  <c r="BG295" i="2"/>
  <c r="BE295" i="2"/>
  <c r="T295" i="2"/>
  <c r="R295" i="2"/>
  <c r="P295" i="2"/>
  <c r="BI293" i="2"/>
  <c r="BH293" i="2"/>
  <c r="BG293" i="2"/>
  <c r="BE293" i="2"/>
  <c r="T293" i="2"/>
  <c r="R293" i="2"/>
  <c r="P293" i="2"/>
  <c r="BI288" i="2"/>
  <c r="BH288" i="2"/>
  <c r="BG288" i="2"/>
  <c r="BE288" i="2"/>
  <c r="T288" i="2"/>
  <c r="R288" i="2"/>
  <c r="P288" i="2"/>
  <c r="BI284" i="2"/>
  <c r="BH284" i="2"/>
  <c r="BG284" i="2"/>
  <c r="BE284" i="2"/>
  <c r="T284" i="2"/>
  <c r="R284" i="2"/>
  <c r="P284" i="2"/>
  <c r="BI279" i="2"/>
  <c r="BH279" i="2"/>
  <c r="BG279" i="2"/>
  <c r="BE279" i="2"/>
  <c r="T279" i="2"/>
  <c r="R279" i="2"/>
  <c r="P279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56" i="2"/>
  <c r="BH256" i="2"/>
  <c r="BG256" i="2"/>
  <c r="BE256" i="2"/>
  <c r="T256" i="2"/>
  <c r="R256" i="2"/>
  <c r="P256" i="2"/>
  <c r="BI250" i="2"/>
  <c r="BH250" i="2"/>
  <c r="BG250" i="2"/>
  <c r="BE250" i="2"/>
  <c r="T250" i="2"/>
  <c r="R250" i="2"/>
  <c r="P250" i="2"/>
  <c r="BI247" i="2"/>
  <c r="BH247" i="2"/>
  <c r="BG247" i="2"/>
  <c r="BE247" i="2"/>
  <c r="T247" i="2"/>
  <c r="R247" i="2"/>
  <c r="P247" i="2"/>
  <c r="BI243" i="2"/>
  <c r="BH243" i="2"/>
  <c r="BG243" i="2"/>
  <c r="BE243" i="2"/>
  <c r="T243" i="2"/>
  <c r="R243" i="2"/>
  <c r="P243" i="2"/>
  <c r="BI239" i="2"/>
  <c r="BH239" i="2"/>
  <c r="BG239" i="2"/>
  <c r="BE239" i="2"/>
  <c r="T239" i="2"/>
  <c r="R239" i="2"/>
  <c r="P239" i="2"/>
  <c r="BI235" i="2"/>
  <c r="BH235" i="2"/>
  <c r="BG235" i="2"/>
  <c r="BE235" i="2"/>
  <c r="T235" i="2"/>
  <c r="R235" i="2"/>
  <c r="P235" i="2"/>
  <c r="BI227" i="2"/>
  <c r="BH227" i="2"/>
  <c r="BG227" i="2"/>
  <c r="BE227" i="2"/>
  <c r="T227" i="2"/>
  <c r="R227" i="2"/>
  <c r="P227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19" i="2"/>
  <c r="BH219" i="2"/>
  <c r="BG219" i="2"/>
  <c r="BE219" i="2"/>
  <c r="T219" i="2"/>
  <c r="R219" i="2"/>
  <c r="P219" i="2"/>
  <c r="BI216" i="2"/>
  <c r="BH216" i="2"/>
  <c r="BG216" i="2"/>
  <c r="BE216" i="2"/>
  <c r="T216" i="2"/>
  <c r="R216" i="2"/>
  <c r="P216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4" i="2"/>
  <c r="BH194" i="2"/>
  <c r="BG194" i="2"/>
  <c r="BE194" i="2"/>
  <c r="T194" i="2"/>
  <c r="R194" i="2"/>
  <c r="P194" i="2"/>
  <c r="BI188" i="2"/>
  <c r="BH188" i="2"/>
  <c r="BG188" i="2"/>
  <c r="BE188" i="2"/>
  <c r="T188" i="2"/>
  <c r="R188" i="2"/>
  <c r="P188" i="2"/>
  <c r="BI183" i="2"/>
  <c r="BH183" i="2"/>
  <c r="BG183" i="2"/>
  <c r="BE183" i="2"/>
  <c r="T183" i="2"/>
  <c r="R183" i="2"/>
  <c r="P183" i="2"/>
  <c r="BI177" i="2"/>
  <c r="BH177" i="2"/>
  <c r="BG177" i="2"/>
  <c r="BE177" i="2"/>
  <c r="T177" i="2"/>
  <c r="R177" i="2"/>
  <c r="P177" i="2"/>
  <c r="BI166" i="2"/>
  <c r="BH166" i="2"/>
  <c r="BG166" i="2"/>
  <c r="BE166" i="2"/>
  <c r="T166" i="2"/>
  <c r="R166" i="2"/>
  <c r="P166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54" i="2"/>
  <c r="BH154" i="2"/>
  <c r="BG154" i="2"/>
  <c r="BE154" i="2"/>
  <c r="T154" i="2"/>
  <c r="R154" i="2"/>
  <c r="P154" i="2"/>
  <c r="BI150" i="2"/>
  <c r="BH150" i="2"/>
  <c r="BG150" i="2"/>
  <c r="BE150" i="2"/>
  <c r="T150" i="2"/>
  <c r="R150" i="2"/>
  <c r="P150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1" i="2"/>
  <c r="BH141" i="2"/>
  <c r="BG141" i="2"/>
  <c r="BE141" i="2"/>
  <c r="T141" i="2"/>
  <c r="R141" i="2"/>
  <c r="P141" i="2"/>
  <c r="BI137" i="2"/>
  <c r="BH137" i="2"/>
  <c r="BG137" i="2"/>
  <c r="BE137" i="2"/>
  <c r="T137" i="2"/>
  <c r="R137" i="2"/>
  <c r="P137" i="2"/>
  <c r="F128" i="2"/>
  <c r="E126" i="2"/>
  <c r="F89" i="2"/>
  <c r="E87" i="2"/>
  <c r="J24" i="2"/>
  <c r="E24" i="2"/>
  <c r="J131" i="2"/>
  <c r="J23" i="2"/>
  <c r="J21" i="2"/>
  <c r="E21" i="2"/>
  <c r="J91" i="2" s="1"/>
  <c r="J20" i="2"/>
  <c r="J18" i="2"/>
  <c r="E18" i="2"/>
  <c r="F131" i="2" s="1"/>
  <c r="J17" i="2"/>
  <c r="J15" i="2"/>
  <c r="E15" i="2"/>
  <c r="F91" i="2"/>
  <c r="J14" i="2"/>
  <c r="J12" i="2"/>
  <c r="J128" i="2"/>
  <c r="E7" i="2"/>
  <c r="E85" i="2" s="1"/>
  <c r="L90" i="1"/>
  <c r="AM90" i="1"/>
  <c r="AM89" i="1"/>
  <c r="L89" i="1"/>
  <c r="AM87" i="1"/>
  <c r="L87" i="1"/>
  <c r="L85" i="1"/>
  <c r="L84" i="1"/>
  <c r="J153" i="6"/>
  <c r="J197" i="6"/>
  <c r="J209" i="6"/>
  <c r="J160" i="6"/>
  <c r="J140" i="6"/>
  <c r="BK224" i="7"/>
  <c r="BK147" i="7"/>
  <c r="BK161" i="7"/>
  <c r="J179" i="8"/>
  <c r="BK209" i="8"/>
  <c r="J147" i="8"/>
  <c r="J209" i="8"/>
  <c r="BK194" i="8"/>
  <c r="BK190" i="8"/>
  <c r="J127" i="8"/>
  <c r="J161" i="9"/>
  <c r="BK151" i="9"/>
  <c r="J185" i="9"/>
  <c r="BK155" i="9"/>
  <c r="BK150" i="10"/>
  <c r="J149" i="10"/>
  <c r="BK152" i="10"/>
  <c r="J155" i="10"/>
  <c r="BK131" i="10"/>
  <c r="BK126" i="11"/>
  <c r="J165" i="11"/>
  <c r="J152" i="11"/>
  <c r="J157" i="11"/>
  <c r="J156" i="11"/>
  <c r="J270" i="2"/>
  <c r="J295" i="2"/>
  <c r="J392" i="2"/>
  <c r="BK316" i="2"/>
  <c r="BK158" i="2"/>
  <c r="J284" i="2"/>
  <c r="J368" i="2"/>
  <c r="J222" i="2"/>
  <c r="BK332" i="2"/>
  <c r="BK261" i="2"/>
  <c r="J265" i="2"/>
  <c r="J268" i="3"/>
  <c r="J197" i="3"/>
  <c r="J257" i="3"/>
  <c r="J209" i="3"/>
  <c r="BK194" i="3"/>
  <c r="BK195" i="3"/>
  <c r="BK145" i="3"/>
  <c r="BK216" i="4"/>
  <c r="J181" i="4"/>
  <c r="BK205" i="5"/>
  <c r="BK204" i="5"/>
  <c r="BK195" i="5"/>
  <c r="BK183" i="5"/>
  <c r="BK190" i="5"/>
  <c r="J204" i="5"/>
  <c r="J189" i="5"/>
  <c r="J152" i="6"/>
  <c r="BK216" i="7"/>
  <c r="J152" i="7"/>
  <c r="J229" i="8"/>
  <c r="J219" i="8"/>
  <c r="J189" i="8"/>
  <c r="J187" i="8"/>
  <c r="J159" i="8"/>
  <c r="J148" i="9"/>
  <c r="BK195" i="10"/>
  <c r="BK136" i="10"/>
  <c r="BK182" i="10"/>
  <c r="J152" i="10"/>
  <c r="J151" i="10"/>
  <c r="BK146" i="11"/>
  <c r="J181" i="11"/>
  <c r="BK156" i="11"/>
  <c r="BK151" i="11"/>
  <c r="BK157" i="11"/>
  <c r="BK136" i="11"/>
  <c r="J418" i="2"/>
  <c r="J318" i="2"/>
  <c r="J158" i="2"/>
  <c r="J239" i="2"/>
  <c r="J334" i="2"/>
  <c r="J243" i="2"/>
  <c r="BK216" i="2"/>
  <c r="BK320" i="2"/>
  <c r="BK318" i="2"/>
  <c r="BK256" i="2"/>
  <c r="J375" i="2"/>
  <c r="J235" i="2"/>
  <c r="BK326" i="2"/>
  <c r="J275" i="2"/>
  <c r="BK308" i="2"/>
  <c r="BK323" i="2"/>
  <c r="J345" i="2"/>
  <c r="BK146" i="2"/>
  <c r="J288" i="2"/>
  <c r="J211" i="3"/>
  <c r="J199" i="3"/>
  <c r="BK193" i="3"/>
  <c r="BK234" i="3"/>
  <c r="J239" i="3"/>
  <c r="BK167" i="3"/>
  <c r="J155" i="3"/>
  <c r="BK149" i="3"/>
  <c r="J230" i="4"/>
  <c r="J202" i="4"/>
  <c r="BK229" i="4"/>
  <c r="BK226" i="4"/>
  <c r="J183" i="4"/>
  <c r="J163" i="4"/>
  <c r="J209" i="4"/>
  <c r="BK163" i="4"/>
  <c r="BK210" i="5"/>
  <c r="J158" i="5"/>
  <c r="BK177" i="5"/>
  <c r="BK222" i="5"/>
  <c r="J148" i="5"/>
  <c r="J195" i="5"/>
  <c r="J177" i="5"/>
  <c r="BK171" i="5"/>
  <c r="BK136" i="5"/>
  <c r="BK208" i="6"/>
  <c r="BK208" i="7"/>
  <c r="J196" i="7"/>
  <c r="J162" i="7"/>
  <c r="BK203" i="7"/>
  <c r="J175" i="7"/>
  <c r="J161" i="8"/>
  <c r="BK211" i="8"/>
  <c r="BK208" i="8"/>
  <c r="J139" i="8"/>
  <c r="BK170" i="8"/>
  <c r="J157" i="8"/>
  <c r="BK157" i="8"/>
  <c r="J152" i="8"/>
  <c r="J151" i="9"/>
  <c r="BK173" i="10"/>
  <c r="J195" i="10"/>
  <c r="BK175" i="10"/>
  <c r="BK141" i="10"/>
  <c r="J146" i="11"/>
  <c r="J338" i="2"/>
  <c r="BK321" i="2"/>
  <c r="BK363" i="2"/>
  <c r="J387" i="2"/>
  <c r="J161" i="2"/>
  <c r="J371" i="2"/>
  <c r="BK213" i="2"/>
  <c r="BK330" i="2"/>
  <c r="BK365" i="2"/>
  <c r="J374" i="2"/>
  <c r="J262" i="2"/>
  <c r="J172" i="9"/>
  <c r="J168" i="10"/>
  <c r="J132" i="11"/>
  <c r="BK210" i="2"/>
  <c r="J332" i="2"/>
  <c r="BK199" i="2"/>
  <c r="BK329" i="2"/>
  <c r="BK372" i="2"/>
  <c r="BK212" i="2"/>
  <c r="BK205" i="2"/>
  <c r="BK395" i="2"/>
  <c r="BK338" i="2"/>
  <c r="BK271" i="2"/>
  <c r="BK369" i="2"/>
  <c r="BK206" i="2"/>
  <c r="J323" i="2"/>
  <c r="J145" i="2"/>
  <c r="J210" i="2"/>
  <c r="BK373" i="2"/>
  <c r="J266" i="2"/>
  <c r="BK319" i="2"/>
  <c r="BK211" i="3"/>
  <c r="J236" i="3"/>
  <c r="J200" i="3"/>
  <c r="BK196" i="3"/>
  <c r="BK243" i="3"/>
  <c r="J154" i="3"/>
  <c r="J196" i="3"/>
  <c r="BK181" i="3"/>
  <c r="J181" i="3"/>
  <c r="J257" i="4"/>
  <c r="BK208" i="4"/>
  <c r="J199" i="4"/>
  <c r="J229" i="4"/>
  <c r="BK183" i="4"/>
  <c r="J194" i="4"/>
  <c r="BK169" i="4"/>
  <c r="BK165" i="4"/>
  <c r="BK166" i="5"/>
  <c r="BK213" i="5"/>
  <c r="BK149" i="6"/>
  <c r="BK231" i="6"/>
  <c r="BK211" i="6"/>
  <c r="J196" i="6"/>
  <c r="BK191" i="6"/>
  <c r="J178" i="6"/>
  <c r="BK222" i="6"/>
  <c r="J208" i="6"/>
  <c r="BK189" i="6"/>
  <c r="J149" i="6"/>
  <c r="J185" i="6"/>
  <c r="BK212" i="6"/>
  <c r="BK196" i="6"/>
  <c r="J172" i="6"/>
  <c r="J141" i="6"/>
  <c r="BK190" i="6"/>
  <c r="J159" i="6"/>
  <c r="J222" i="6"/>
  <c r="BK153" i="6"/>
  <c r="J181" i="6"/>
  <c r="J192" i="6"/>
  <c r="J190" i="8"/>
  <c r="BK184" i="8"/>
  <c r="J238" i="8"/>
  <c r="J144" i="9"/>
  <c r="J138" i="9"/>
  <c r="J183" i="9"/>
  <c r="J177" i="2"/>
  <c r="J272" i="2"/>
  <c r="BK188" i="2"/>
  <c r="BK345" i="2"/>
  <c r="J256" i="2"/>
  <c r="J150" i="2"/>
  <c r="J298" i="2"/>
  <c r="BK262" i="2"/>
  <c r="J393" i="2"/>
  <c r="BK344" i="2"/>
  <c r="BK341" i="2"/>
  <c r="BK430" i="2"/>
  <c r="J280" i="3"/>
  <c r="BK162" i="3"/>
  <c r="BK203" i="3"/>
  <c r="J166" i="3"/>
  <c r="BK133" i="3"/>
  <c r="J168" i="3"/>
  <c r="J153" i="3"/>
  <c r="J129" i="3"/>
  <c r="J180" i="4"/>
  <c r="BK227" i="4"/>
  <c r="J167" i="4"/>
  <c r="BK210" i="4"/>
  <c r="BK225" i="4"/>
  <c r="BK160" i="4"/>
  <c r="J179" i="4"/>
  <c r="BK166" i="4"/>
  <c r="BK212" i="5"/>
  <c r="J159" i="5"/>
  <c r="BK197" i="5"/>
  <c r="J197" i="5"/>
  <c r="J205" i="5"/>
  <c r="BK223" i="5"/>
  <c r="BK157" i="5"/>
  <c r="J166" i="5"/>
  <c r="J149" i="5"/>
  <c r="BK178" i="6"/>
  <c r="J162" i="6"/>
  <c r="BK177" i="6"/>
  <c r="J192" i="7"/>
  <c r="BK127" i="7"/>
  <c r="BK192" i="7"/>
  <c r="J140" i="7"/>
  <c r="J159" i="7"/>
  <c r="J155" i="7"/>
  <c r="J187" i="7"/>
  <c r="J193" i="7"/>
  <c r="J186" i="7"/>
  <c r="BK139" i="7"/>
  <c r="J135" i="7"/>
  <c r="BK207" i="8"/>
  <c r="BK155" i="8"/>
  <c r="J220" i="8"/>
  <c r="J176" i="8"/>
  <c r="J184" i="8"/>
  <c r="BK147" i="8"/>
  <c r="BK138" i="9"/>
  <c r="J152" i="9"/>
  <c r="J178" i="9"/>
  <c r="BK208" i="9"/>
  <c r="J153" i="9"/>
  <c r="BK153" i="9"/>
  <c r="BK201" i="9"/>
  <c r="BK178" i="9"/>
  <c r="J155" i="9"/>
  <c r="J142" i="10"/>
  <c r="BK149" i="10"/>
  <c r="BK172" i="10"/>
  <c r="J173" i="10"/>
  <c r="BK137" i="11"/>
  <c r="BK142" i="11"/>
  <c r="BK172" i="11"/>
  <c r="J147" i="11"/>
  <c r="J126" i="11"/>
  <c r="J395" i="2"/>
  <c r="J313" i="2"/>
  <c r="BK307" i="2"/>
  <c r="BK370" i="2"/>
  <c r="J327" i="2"/>
  <c r="J250" i="2"/>
  <c r="J346" i="2"/>
  <c r="J342" i="2"/>
  <c r="J344" i="2"/>
  <c r="BK235" i="2"/>
  <c r="BK374" i="2"/>
  <c r="J435" i="2"/>
  <c r="J407" i="2"/>
  <c r="J357" i="2"/>
  <c r="BK346" i="2"/>
  <c r="BK295" i="2"/>
  <c r="BK270" i="2"/>
  <c r="J301" i="2"/>
  <c r="BK157" i="3"/>
  <c r="J263" i="3"/>
  <c r="BK228" i="3"/>
  <c r="J269" i="3"/>
  <c r="J232" i="3"/>
  <c r="BK258" i="3"/>
  <c r="J228" i="3"/>
  <c r="J213" i="3"/>
  <c r="J195" i="3"/>
  <c r="BK189" i="3"/>
  <c r="BK169" i="3"/>
  <c r="J203" i="4"/>
  <c r="J148" i="4"/>
  <c r="BK194" i="4"/>
  <c r="J166" i="4"/>
  <c r="J164" i="4"/>
  <c r="BK202" i="4"/>
  <c r="BK143" i="4"/>
  <c r="BK163" i="5"/>
  <c r="BK140" i="5"/>
  <c r="J231" i="6"/>
  <c r="BK162" i="6"/>
  <c r="J158" i="6"/>
  <c r="J203" i="7"/>
  <c r="BK206" i="7"/>
  <c r="J147" i="7"/>
  <c r="J207" i="7"/>
  <c r="J182" i="7"/>
  <c r="BK195" i="8"/>
  <c r="J148" i="8"/>
  <c r="J183" i="8"/>
  <c r="J165" i="8"/>
  <c r="BK161" i="8"/>
  <c r="BK162" i="8"/>
  <c r="BK193" i="8"/>
  <c r="BK159" i="8"/>
  <c r="J162" i="8"/>
  <c r="BK199" i="9"/>
  <c r="J147" i="9"/>
  <c r="BK182" i="9"/>
  <c r="BK158" i="9"/>
  <c r="BK137" i="9"/>
  <c r="BK186" i="10"/>
  <c r="BK153" i="10"/>
  <c r="BK155" i="10"/>
  <c r="BK174" i="10"/>
  <c r="J150" i="10"/>
  <c r="J136" i="10"/>
  <c r="BK170" i="11"/>
  <c r="J142" i="11"/>
  <c r="J339" i="2"/>
  <c r="BK141" i="2"/>
  <c r="J154" i="2"/>
  <c r="BK298" i="2"/>
  <c r="J205" i="2"/>
  <c r="BK250" i="2"/>
  <c r="J365" i="2"/>
  <c r="BK431" i="2"/>
  <c r="BK342" i="2"/>
  <c r="BK154" i="2"/>
  <c r="J293" i="2"/>
  <c r="J322" i="2"/>
  <c r="BK313" i="2"/>
  <c r="J255" i="3"/>
  <c r="BK231" i="3"/>
  <c r="BK197" i="3"/>
  <c r="J141" i="3"/>
  <c r="J137" i="3"/>
  <c r="J169" i="3"/>
  <c r="BK144" i="4"/>
  <c r="BK339" i="2"/>
  <c r="J227" i="2"/>
  <c r="J200" i="2"/>
  <c r="J373" i="2"/>
  <c r="J431" i="2"/>
  <c r="BK301" i="2"/>
  <c r="BK371" i="2"/>
  <c r="BK375" i="2"/>
  <c r="J326" i="2"/>
  <c r="BK254" i="3"/>
  <c r="BK256" i="3"/>
  <c r="J253" i="3"/>
  <c r="BK239" i="3"/>
  <c r="BK213" i="3"/>
  <c r="J172" i="3"/>
  <c r="BK129" i="3"/>
  <c r="J161" i="3"/>
  <c r="BK178" i="4"/>
  <c r="BK239" i="4"/>
  <c r="BK129" i="4"/>
  <c r="J170" i="4"/>
  <c r="BK148" i="4"/>
  <c r="J190" i="4"/>
  <c r="J144" i="4"/>
  <c r="BK145" i="4"/>
  <c r="J187" i="5"/>
  <c r="J163" i="5"/>
  <c r="J222" i="5"/>
  <c r="J176" i="5"/>
  <c r="BK188" i="5"/>
  <c r="J152" i="5"/>
  <c r="BK192" i="6"/>
  <c r="J148" i="6"/>
  <c r="BK148" i="6"/>
  <c r="BK170" i="7"/>
  <c r="BK187" i="7"/>
  <c r="J148" i="7"/>
  <c r="J206" i="7"/>
  <c r="BK186" i="7"/>
  <c r="BK183" i="7"/>
  <c r="J151" i="7"/>
  <c r="BK162" i="7"/>
  <c r="BK140" i="8"/>
  <c r="BK189" i="8"/>
  <c r="BK152" i="8"/>
  <c r="BK188" i="8"/>
  <c r="J175" i="9"/>
  <c r="J192" i="9"/>
  <c r="J197" i="9"/>
  <c r="BK143" i="9"/>
  <c r="J126" i="10"/>
  <c r="BK168" i="10"/>
  <c r="BK182" i="11"/>
  <c r="J187" i="11"/>
  <c r="J175" i="11"/>
  <c r="J137" i="11"/>
  <c r="J136" i="6"/>
  <c r="BK157" i="6"/>
  <c r="J177" i="6"/>
  <c r="J127" i="7"/>
  <c r="J233" i="7"/>
  <c r="BK205" i="7"/>
  <c r="J179" i="7"/>
  <c r="J188" i="7"/>
  <c r="J140" i="8"/>
  <c r="J210" i="8"/>
  <c r="J188" i="8"/>
  <c r="BK135" i="8"/>
  <c r="BK165" i="8"/>
  <c r="J209" i="9"/>
  <c r="J190" i="9"/>
  <c r="BK183" i="9"/>
  <c r="BK209" i="9"/>
  <c r="BK190" i="9"/>
  <c r="BK185" i="9"/>
  <c r="J182" i="10"/>
  <c r="BK142" i="10"/>
  <c r="BK126" i="10"/>
  <c r="J194" i="11"/>
  <c r="BK407" i="2"/>
  <c r="BK275" i="2"/>
  <c r="BK312" i="2"/>
  <c r="J325" i="2"/>
  <c r="J137" i="2"/>
  <c r="J247" i="2"/>
  <c r="BK348" i="2"/>
  <c r="J146" i="2"/>
  <c r="J369" i="2"/>
  <c r="J315" i="2"/>
  <c r="BK325" i="2"/>
  <c r="BK207" i="2"/>
  <c r="BK268" i="3"/>
  <c r="BK232" i="3"/>
  <c r="J220" i="3"/>
  <c r="BK160" i="3"/>
  <c r="BK280" i="3"/>
  <c r="BK176" i="3"/>
  <c r="BK190" i="3"/>
  <c r="J224" i="3"/>
  <c r="J208" i="3"/>
  <c r="J208" i="4"/>
  <c r="BK209" i="4"/>
  <c r="J248" i="4"/>
  <c r="J145" i="4"/>
  <c r="J227" i="4"/>
  <c r="J137" i="4"/>
  <c r="J210" i="4"/>
  <c r="J160" i="4"/>
  <c r="BK187" i="5"/>
  <c r="BK221" i="5"/>
  <c r="BK127" i="5"/>
  <c r="BK184" i="5"/>
  <c r="J240" i="6"/>
  <c r="BK189" i="7"/>
  <c r="J217" i="7"/>
  <c r="BK158" i="7"/>
  <c r="BK204" i="7"/>
  <c r="J189" i="7"/>
  <c r="BK193" i="7"/>
  <c r="J170" i="7"/>
  <c r="BK197" i="8"/>
  <c r="J211" i="8"/>
  <c r="J158" i="8"/>
  <c r="J207" i="8"/>
  <c r="BK151" i="8"/>
  <c r="J202" i="9"/>
  <c r="J158" i="9"/>
  <c r="J201" i="9"/>
  <c r="J199" i="9"/>
  <c r="BK133" i="9"/>
  <c r="BK148" i="9"/>
  <c r="J198" i="9"/>
  <c r="BK147" i="9"/>
  <c r="J143" i="9"/>
  <c r="J141" i="10"/>
  <c r="J131" i="10"/>
  <c r="J159" i="10"/>
  <c r="J145" i="10"/>
  <c r="BK153" i="11"/>
  <c r="J151" i="11"/>
  <c r="BK181" i="11"/>
  <c r="BK174" i="11"/>
  <c r="J136" i="11"/>
  <c r="J170" i="11"/>
  <c r="BK152" i="11"/>
  <c r="BK213" i="6"/>
  <c r="BK140" i="6"/>
  <c r="J191" i="6"/>
  <c r="J166" i="6"/>
  <c r="BK196" i="7"/>
  <c r="BK194" i="7"/>
  <c r="BK175" i="7"/>
  <c r="BK206" i="8"/>
  <c r="BK229" i="8"/>
  <c r="BK127" i="8"/>
  <c r="J206" i="8"/>
  <c r="J421" i="2"/>
  <c r="BK322" i="2"/>
  <c r="BK265" i="2"/>
  <c r="AS94" i="1"/>
  <c r="BK279" i="2"/>
  <c r="J402" i="2"/>
  <c r="J324" i="2"/>
  <c r="BK421" i="2"/>
  <c r="J308" i="2"/>
  <c r="BK324" i="2"/>
  <c r="J303" i="2"/>
  <c r="J213" i="2"/>
  <c r="BK303" i="2"/>
  <c r="BK328" i="2"/>
  <c r="J321" i="2"/>
  <c r="J235" i="3"/>
  <c r="BK269" i="3"/>
  <c r="J223" i="3"/>
  <c r="BK255" i="3"/>
  <c r="J243" i="3"/>
  <c r="J210" i="3"/>
  <c r="J133" i="3"/>
  <c r="J167" i="3"/>
  <c r="J162" i="3"/>
  <c r="BK181" i="4"/>
  <c r="BK164" i="4"/>
  <c r="BK204" i="4"/>
  <c r="BK137" i="4"/>
  <c r="J372" i="2"/>
  <c r="BK211" i="2"/>
  <c r="BK166" i="2"/>
  <c r="BK243" i="2"/>
  <c r="BK435" i="2"/>
  <c r="J207" i="2"/>
  <c r="BK161" i="2"/>
  <c r="J188" i="2"/>
  <c r="J343" i="2"/>
  <c r="BK418" i="2"/>
  <c r="J271" i="2"/>
  <c r="J319" i="2"/>
  <c r="J317" i="2"/>
  <c r="J273" i="2"/>
  <c r="BK227" i="2"/>
  <c r="BK387" i="2"/>
  <c r="BK222" i="2"/>
  <c r="J430" i="2"/>
  <c r="J261" i="2"/>
  <c r="BK199" i="3"/>
  <c r="BK233" i="3"/>
  <c r="BK208" i="3"/>
  <c r="BK235" i="3"/>
  <c r="BK236" i="3"/>
  <c r="J190" i="3"/>
  <c r="BK154" i="3"/>
  <c r="J156" i="4"/>
  <c r="J228" i="4"/>
  <c r="J238" i="4"/>
  <c r="BK212" i="4"/>
  <c r="J225" i="4"/>
  <c r="BK205" i="4"/>
  <c r="BK155" i="4"/>
  <c r="BK211" i="5"/>
  <c r="J136" i="5"/>
  <c r="J141" i="5"/>
  <c r="J157" i="5"/>
  <c r="BK141" i="5"/>
  <c r="J213" i="6"/>
  <c r="BK185" i="6"/>
  <c r="BK155" i="7"/>
  <c r="J208" i="7"/>
  <c r="J216" i="7"/>
  <c r="BK156" i="7"/>
  <c r="BK165" i="7"/>
  <c r="BK220" i="8"/>
  <c r="BK156" i="8"/>
  <c r="J156" i="8"/>
  <c r="BK192" i="9"/>
  <c r="BK152" i="9"/>
  <c r="J190" i="10"/>
  <c r="J137" i="10"/>
  <c r="BK145" i="10"/>
  <c r="J172" i="11"/>
  <c r="J417" i="2"/>
  <c r="J183" i="2"/>
  <c r="BK389" i="2"/>
  <c r="BK327" i="2"/>
  <c r="J166" i="2"/>
  <c r="BK276" i="2"/>
  <c r="BK357" i="2"/>
  <c r="BK409" i="2"/>
  <c r="J329" i="2"/>
  <c r="J211" i="2"/>
  <c r="BK223" i="2"/>
  <c r="BK402" i="2"/>
  <c r="J206" i="2"/>
  <c r="J348" i="2"/>
  <c r="BK237" i="3"/>
  <c r="BK161" i="3"/>
  <c r="BK263" i="3"/>
  <c r="J254" i="3"/>
  <c r="BK200" i="3"/>
  <c r="J216" i="3"/>
  <c r="BK155" i="3"/>
  <c r="J157" i="3"/>
  <c r="BK141" i="3"/>
  <c r="J204" i="4"/>
  <c r="J212" i="4"/>
  <c r="J191" i="4"/>
  <c r="J213" i="5"/>
  <c r="BK194" i="5"/>
  <c r="BK162" i="5"/>
  <c r="BK176" i="5"/>
  <c r="J171" i="5"/>
  <c r="J210" i="5"/>
  <c r="BK193" i="5"/>
  <c r="J190" i="6"/>
  <c r="J157" i="6"/>
  <c r="BK156" i="6"/>
  <c r="J194" i="7"/>
  <c r="J204" i="7"/>
  <c r="J176" i="7"/>
  <c r="J139" i="7"/>
  <c r="J197" i="8"/>
  <c r="BK158" i="8"/>
  <c r="J175" i="8"/>
  <c r="BK238" i="8"/>
  <c r="BK219" i="8"/>
  <c r="BK148" i="8"/>
  <c r="J221" i="9"/>
  <c r="BK188" i="9"/>
  <c r="BK221" i="9"/>
  <c r="BK161" i="9"/>
  <c r="J171" i="9"/>
  <c r="J154" i="9"/>
  <c r="J200" i="9"/>
  <c r="J154" i="11"/>
  <c r="J160" i="11"/>
  <c r="J399" i="2"/>
  <c r="J212" i="2"/>
  <c r="BK376" i="2"/>
  <c r="J331" i="2"/>
  <c r="BK219" i="2"/>
  <c r="BK293" i="2"/>
  <c r="BK284" i="2"/>
  <c r="BK434" i="2"/>
  <c r="J341" i="2"/>
  <c r="J363" i="2"/>
  <c r="J429" i="2"/>
  <c r="J312" i="2"/>
  <c r="J186" i="3"/>
  <c r="BK253" i="3"/>
  <c r="J180" i="3"/>
  <c r="J176" i="3"/>
  <c r="BK185" i="3"/>
  <c r="J234" i="3"/>
  <c r="BK210" i="3"/>
  <c r="J149" i="3"/>
  <c r="J239" i="4"/>
  <c r="J198" i="4"/>
  <c r="J165" i="4"/>
  <c r="J159" i="4"/>
  <c r="BK167" i="4"/>
  <c r="J143" i="4"/>
  <c r="J232" i="5"/>
  <c r="BK148" i="5"/>
  <c r="J221" i="5"/>
  <c r="BK152" i="5"/>
  <c r="J180" i="5"/>
  <c r="J140" i="5"/>
  <c r="J183" i="5"/>
  <c r="BK160" i="5"/>
  <c r="BK160" i="6"/>
  <c r="BK195" i="6"/>
  <c r="BK217" i="7"/>
  <c r="J224" i="7"/>
  <c r="BK140" i="7"/>
  <c r="BK233" i="7"/>
  <c r="BK135" i="7"/>
  <c r="BK179" i="8"/>
  <c r="J135" i="8"/>
  <c r="J208" i="8"/>
  <c r="BK210" i="8"/>
  <c r="BK176" i="8"/>
  <c r="J208" i="9"/>
  <c r="BK189" i="9"/>
  <c r="BK214" i="9"/>
  <c r="J214" i="9"/>
  <c r="BK197" i="9"/>
  <c r="J184" i="9"/>
  <c r="BK184" i="9"/>
  <c r="BK144" i="9"/>
  <c r="J127" i="9"/>
  <c r="BK159" i="10"/>
  <c r="J156" i="10"/>
  <c r="J186" i="10"/>
  <c r="J164" i="10"/>
  <c r="BK164" i="10"/>
  <c r="J172" i="10"/>
  <c r="J150" i="11"/>
  <c r="BK132" i="11"/>
  <c r="BK160" i="11"/>
  <c r="J174" i="11"/>
  <c r="BK175" i="11"/>
  <c r="J171" i="11"/>
  <c r="J143" i="11"/>
  <c r="J370" i="2"/>
  <c r="BK150" i="2"/>
  <c r="BK200" i="2"/>
  <c r="J328" i="2"/>
  <c r="J276" i="2"/>
  <c r="BK288" i="2"/>
  <c r="J376" i="2"/>
  <c r="J279" i="2"/>
  <c r="BK393" i="2"/>
  <c r="J141" i="2"/>
  <c r="J219" i="2"/>
  <c r="J434" i="2"/>
  <c r="BK343" i="2"/>
  <c r="J202" i="2"/>
  <c r="BK273" i="2"/>
  <c r="J316" i="2"/>
  <c r="J381" i="2"/>
  <c r="J237" i="3"/>
  <c r="J185" i="3"/>
  <c r="BK186" i="3"/>
  <c r="J256" i="3"/>
  <c r="J203" i="3"/>
  <c r="BK153" i="3"/>
  <c r="J194" i="3"/>
  <c r="J145" i="3"/>
  <c r="BK238" i="4"/>
  <c r="BK230" i="4"/>
  <c r="J216" i="4"/>
  <c r="BK191" i="4"/>
  <c r="BK248" i="4"/>
  <c r="BK179" i="4"/>
  <c r="BK228" i="4"/>
  <c r="J155" i="4"/>
  <c r="J129" i="4"/>
  <c r="BK156" i="5"/>
  <c r="J223" i="5"/>
  <c r="BK180" i="5"/>
  <c r="J156" i="5"/>
  <c r="BK149" i="5"/>
  <c r="BK221" i="6"/>
  <c r="J199" i="6"/>
  <c r="J186" i="6"/>
  <c r="BK240" i="6"/>
  <c r="BK209" i="6"/>
  <c r="BK158" i="6"/>
  <c r="BK136" i="6"/>
  <c r="BK159" i="6"/>
  <c r="J221" i="6"/>
  <c r="BK197" i="6"/>
  <c r="J189" i="6"/>
  <c r="J156" i="6"/>
  <c r="BK199" i="6"/>
  <c r="BK181" i="6"/>
  <c r="BK128" i="6"/>
  <c r="J163" i="6"/>
  <c r="BK152" i="6"/>
  <c r="J212" i="6"/>
  <c r="BK207" i="7"/>
  <c r="BK159" i="7"/>
  <c r="BK179" i="7"/>
  <c r="J165" i="7"/>
  <c r="J199" i="2"/>
  <c r="J269" i="2"/>
  <c r="BK315" i="2"/>
  <c r="J444" i="2"/>
  <c r="J330" i="2"/>
  <c r="J223" i="2"/>
  <c r="BK399" i="2"/>
  <c r="BK177" i="2"/>
  <c r="BK331" i="2"/>
  <c r="BK417" i="2"/>
  <c r="BK137" i="2"/>
  <c r="BK223" i="3"/>
  <c r="J231" i="3"/>
  <c r="J233" i="3"/>
  <c r="BK224" i="3"/>
  <c r="BK180" i="3"/>
  <c r="BK166" i="3"/>
  <c r="BK168" i="3"/>
  <c r="J169" i="4"/>
  <c r="BK180" i="4"/>
  <c r="J226" i="4"/>
  <c r="BK257" i="4"/>
  <c r="J173" i="4"/>
  <c r="BK170" i="4"/>
  <c r="BK190" i="4"/>
  <c r="BK189" i="5"/>
  <c r="J211" i="5"/>
  <c r="J188" i="5"/>
  <c r="J194" i="5"/>
  <c r="J212" i="5"/>
  <c r="J162" i="5"/>
  <c r="J160" i="5"/>
  <c r="J153" i="5"/>
  <c r="BK172" i="6"/>
  <c r="J128" i="6"/>
  <c r="J205" i="7"/>
  <c r="J156" i="7"/>
  <c r="J161" i="7"/>
  <c r="J155" i="8"/>
  <c r="J170" i="8"/>
  <c r="BK200" i="9"/>
  <c r="BK166" i="9"/>
  <c r="J166" i="9"/>
  <c r="BK151" i="10"/>
  <c r="BK137" i="10"/>
  <c r="BK187" i="11"/>
  <c r="J182" i="11"/>
  <c r="BK173" i="11"/>
  <c r="BK143" i="11"/>
  <c r="BK150" i="11"/>
  <c r="J153" i="11"/>
  <c r="BK141" i="6"/>
  <c r="J210" i="6"/>
  <c r="BK188" i="7"/>
  <c r="J183" i="7"/>
  <c r="J158" i="7"/>
  <c r="BK182" i="7"/>
  <c r="BK157" i="7"/>
  <c r="BK152" i="7"/>
  <c r="J157" i="7"/>
  <c r="BK187" i="8"/>
  <c r="J193" i="8"/>
  <c r="J194" i="8"/>
  <c r="J195" i="8"/>
  <c r="BK183" i="8"/>
  <c r="J188" i="9"/>
  <c r="BK202" i="9"/>
  <c r="BK179" i="9"/>
  <c r="J133" i="9"/>
  <c r="J137" i="9"/>
  <c r="BK172" i="9"/>
  <c r="BK157" i="9"/>
  <c r="BK190" i="10"/>
  <c r="J175" i="10"/>
  <c r="BK156" i="10"/>
  <c r="BK165" i="11"/>
  <c r="BK154" i="11"/>
  <c r="BK147" i="11"/>
  <c r="BK368" i="2"/>
  <c r="BK145" i="2"/>
  <c r="BK202" i="2"/>
  <c r="BK381" i="2"/>
  <c r="BK334" i="2"/>
  <c r="J409" i="2"/>
  <c r="J216" i="2"/>
  <c r="BK272" i="2"/>
  <c r="BK266" i="2"/>
  <c r="BK444" i="2"/>
  <c r="J189" i="3"/>
  <c r="J193" i="3"/>
  <c r="BK257" i="3"/>
  <c r="J160" i="3"/>
  <c r="BK216" i="3"/>
  <c r="BK137" i="3"/>
  <c r="BK203" i="4"/>
  <c r="BK173" i="4"/>
  <c r="J205" i="4"/>
  <c r="J178" i="4"/>
  <c r="BK199" i="4"/>
  <c r="BK198" i="4"/>
  <c r="BK159" i="4"/>
  <c r="BK156" i="4"/>
  <c r="J184" i="5"/>
  <c r="J193" i="5"/>
  <c r="BK159" i="5"/>
  <c r="BK232" i="5"/>
  <c r="BK153" i="5"/>
  <c r="BK158" i="5"/>
  <c r="J190" i="5"/>
  <c r="J127" i="5"/>
  <c r="BK210" i="6"/>
  <c r="J211" i="6"/>
  <c r="BK163" i="6"/>
  <c r="BK148" i="7"/>
  <c r="J151" i="8"/>
  <c r="BK175" i="8"/>
  <c r="BK154" i="9"/>
  <c r="BK175" i="9"/>
  <c r="J189" i="9"/>
  <c r="BK127" i="9"/>
  <c r="J182" i="9"/>
  <c r="J179" i="9"/>
  <c r="J174" i="10"/>
  <c r="BK146" i="10"/>
  <c r="J153" i="10"/>
  <c r="BK194" i="11"/>
  <c r="J173" i="11"/>
  <c r="J195" i="6"/>
  <c r="BK186" i="6"/>
  <c r="BK166" i="6"/>
  <c r="BK151" i="7"/>
  <c r="BK176" i="7"/>
  <c r="BK139" i="8"/>
  <c r="BK171" i="9"/>
  <c r="BK198" i="9"/>
  <c r="BK317" i="2"/>
  <c r="BK183" i="2"/>
  <c r="J320" i="2"/>
  <c r="BK247" i="2"/>
  <c r="BK392" i="2"/>
  <c r="BK194" i="2"/>
  <c r="J194" i="2"/>
  <c r="BK269" i="2"/>
  <c r="J389" i="2"/>
  <c r="BK429" i="2"/>
  <c r="BK239" i="2"/>
  <c r="J307" i="2"/>
  <c r="BK172" i="3"/>
  <c r="J258" i="3"/>
  <c r="BK209" i="3"/>
  <c r="BK220" i="3"/>
  <c r="J157" i="9"/>
  <c r="J146" i="10"/>
  <c r="BK171" i="11"/>
  <c r="T201" i="2" l="1"/>
  <c r="T302" i="2"/>
  <c r="P364" i="2"/>
  <c r="P388" i="2"/>
  <c r="R128" i="3"/>
  <c r="BK242" i="3"/>
  <c r="J242" i="3"/>
  <c r="J105" i="3"/>
  <c r="BK215" i="4"/>
  <c r="J215" i="4"/>
  <c r="J105" i="4"/>
  <c r="P196" i="5"/>
  <c r="P169" i="5" s="1"/>
  <c r="BK161" i="6"/>
  <c r="J161" i="6" s="1"/>
  <c r="J100" i="6" s="1"/>
  <c r="T195" i="7"/>
  <c r="R169" i="8"/>
  <c r="P135" i="5"/>
  <c r="P144" i="2"/>
  <c r="BK294" i="2"/>
  <c r="J294" i="2"/>
  <c r="J104" i="2"/>
  <c r="P340" i="2"/>
  <c r="R196" i="5"/>
  <c r="P135" i="6"/>
  <c r="BK160" i="7"/>
  <c r="J160" i="7" s="1"/>
  <c r="J100" i="7" s="1"/>
  <c r="BK134" i="8"/>
  <c r="J134" i="8"/>
  <c r="J99" i="8"/>
  <c r="P156" i="3"/>
  <c r="P207" i="3"/>
  <c r="T198" i="6"/>
  <c r="T169" i="6" s="1"/>
  <c r="R134" i="7"/>
  <c r="R160" i="7"/>
  <c r="T160" i="8"/>
  <c r="P168" i="4"/>
  <c r="BK177" i="4"/>
  <c r="J177" i="4"/>
  <c r="J102" i="4"/>
  <c r="T135" i="5"/>
  <c r="BK171" i="6"/>
  <c r="J171" i="6"/>
  <c r="J103" i="6"/>
  <c r="BK144" i="2"/>
  <c r="J144" i="2"/>
  <c r="J99" i="2"/>
  <c r="BK302" i="2"/>
  <c r="J302" i="2" s="1"/>
  <c r="J105" i="2" s="1"/>
  <c r="R347" i="2"/>
  <c r="P394" i="2"/>
  <c r="P128" i="3"/>
  <c r="R207" i="3"/>
  <c r="R168" i="4"/>
  <c r="R127" i="4" s="1"/>
  <c r="T170" i="5"/>
  <c r="R171" i="6"/>
  <c r="P132" i="9"/>
  <c r="BK196" i="5"/>
  <c r="J196" i="5" s="1"/>
  <c r="J103" i="5" s="1"/>
  <c r="T165" i="9"/>
  <c r="R201" i="2"/>
  <c r="P314" i="2"/>
  <c r="T347" i="2"/>
  <c r="BK394" i="2"/>
  <c r="J394" i="2"/>
  <c r="J112" i="2"/>
  <c r="P242" i="3"/>
  <c r="R215" i="4"/>
  <c r="R160" i="8"/>
  <c r="R125" i="8" s="1"/>
  <c r="T132" i="9"/>
  <c r="BK170" i="5"/>
  <c r="J170" i="5" s="1"/>
  <c r="J102" i="5" s="1"/>
  <c r="P161" i="6"/>
  <c r="P302" i="2"/>
  <c r="P347" i="2"/>
  <c r="R394" i="2"/>
  <c r="R198" i="3"/>
  <c r="T168" i="4"/>
  <c r="T127" i="4" s="1"/>
  <c r="R170" i="5"/>
  <c r="R169" i="5" s="1"/>
  <c r="R198" i="6"/>
  <c r="P195" i="7"/>
  <c r="T169" i="8"/>
  <c r="P156" i="9"/>
  <c r="R196" i="8"/>
  <c r="R132" i="9"/>
  <c r="BK198" i="6"/>
  <c r="J198" i="6"/>
  <c r="J104" i="6"/>
  <c r="BK198" i="3"/>
  <c r="J198" i="3"/>
  <c r="J100" i="3" s="1"/>
  <c r="T242" i="3"/>
  <c r="R136" i="4"/>
  <c r="BK195" i="7"/>
  <c r="BK168" i="7" s="1"/>
  <c r="J168" i="7" s="1"/>
  <c r="J101" i="7" s="1"/>
  <c r="J195" i="7"/>
  <c r="J103" i="7"/>
  <c r="R134" i="8"/>
  <c r="BK132" i="9"/>
  <c r="BK125" i="9" s="1"/>
  <c r="J125" i="9" s="1"/>
  <c r="J97" i="9" s="1"/>
  <c r="J132" i="9"/>
  <c r="J99" i="9"/>
  <c r="T191" i="9"/>
  <c r="T134" i="7"/>
  <c r="P169" i="8"/>
  <c r="T182" i="4"/>
  <c r="R135" i="5"/>
  <c r="P198" i="6"/>
  <c r="P136" i="2"/>
  <c r="P274" i="2"/>
  <c r="T294" i="2"/>
  <c r="R364" i="2"/>
  <c r="R388" i="2"/>
  <c r="P212" i="3"/>
  <c r="R177" i="4"/>
  <c r="T130" i="10"/>
  <c r="BK182" i="4"/>
  <c r="T161" i="5"/>
  <c r="R161" i="6"/>
  <c r="T169" i="7"/>
  <c r="T168" i="7"/>
  <c r="P165" i="9"/>
  <c r="BK130" i="10"/>
  <c r="P154" i="10"/>
  <c r="P124" i="10" s="1"/>
  <c r="P123" i="10" s="1"/>
  <c r="AU103" i="1" s="1"/>
  <c r="BK169" i="8"/>
  <c r="J169" i="8"/>
  <c r="J102" i="8" s="1"/>
  <c r="R165" i="9"/>
  <c r="T156" i="9"/>
  <c r="T136" i="2"/>
  <c r="R283" i="2"/>
  <c r="BK340" i="2"/>
  <c r="J340" i="2"/>
  <c r="J108" i="2"/>
  <c r="T408" i="2"/>
  <c r="R156" i="3"/>
  <c r="P136" i="4"/>
  <c r="P127" i="4"/>
  <c r="P177" i="4"/>
  <c r="R161" i="5"/>
  <c r="T171" i="6"/>
  <c r="BK169" i="7"/>
  <c r="BK160" i="8"/>
  <c r="J160" i="8"/>
  <c r="J100" i="8"/>
  <c r="BK156" i="9"/>
  <c r="J156" i="9" s="1"/>
  <c r="J100" i="9" s="1"/>
  <c r="P163" i="10"/>
  <c r="P162" i="10"/>
  <c r="R144" i="2"/>
  <c r="R274" i="2"/>
  <c r="BK314" i="2"/>
  <c r="J314" i="2"/>
  <c r="J106" i="2"/>
  <c r="P333" i="2"/>
  <c r="T340" i="2"/>
  <c r="BK128" i="3"/>
  <c r="J128" i="3" s="1"/>
  <c r="J98" i="3" s="1"/>
  <c r="R242" i="3"/>
  <c r="T136" i="4"/>
  <c r="P134" i="7"/>
  <c r="P160" i="7"/>
  <c r="P125" i="7" s="1"/>
  <c r="BK165" i="9"/>
  <c r="J165" i="9" s="1"/>
  <c r="J102" i="9" s="1"/>
  <c r="T212" i="3"/>
  <c r="T206" i="3" s="1"/>
  <c r="BK136" i="4"/>
  <c r="J136" i="4" s="1"/>
  <c r="J99" i="4" s="1"/>
  <c r="T177" i="4"/>
  <c r="P160" i="8"/>
  <c r="BK201" i="2"/>
  <c r="J201" i="2" s="1"/>
  <c r="J100" i="2" s="1"/>
  <c r="R302" i="2"/>
  <c r="R333" i="2"/>
  <c r="R408" i="2"/>
  <c r="P198" i="3"/>
  <c r="T215" i="4"/>
  <c r="T196" i="5"/>
  <c r="BK135" i="6"/>
  <c r="BK126" i="6" s="1"/>
  <c r="J126" i="6" s="1"/>
  <c r="J97" i="6" s="1"/>
  <c r="T161" i="6"/>
  <c r="T126" i="6" s="1"/>
  <c r="R195" i="7"/>
  <c r="T134" i="8"/>
  <c r="T125" i="8"/>
  <c r="T163" i="10"/>
  <c r="T162" i="10"/>
  <c r="P131" i="11"/>
  <c r="BK136" i="2"/>
  <c r="J136" i="2" s="1"/>
  <c r="J98" i="2" s="1"/>
  <c r="BK274" i="2"/>
  <c r="J274" i="2"/>
  <c r="J101" i="2" s="1"/>
  <c r="T283" i="2"/>
  <c r="T314" i="2"/>
  <c r="BK364" i="2"/>
  <c r="J364" i="2"/>
  <c r="J110" i="2"/>
  <c r="BK388" i="2"/>
  <c r="J388" i="2"/>
  <c r="J111" i="2"/>
  <c r="T388" i="2"/>
  <c r="T128" i="3"/>
  <c r="T198" i="3"/>
  <c r="T207" i="3"/>
  <c r="P215" i="4"/>
  <c r="P170" i="5"/>
  <c r="R135" i="6"/>
  <c r="R126" i="6"/>
  <c r="R156" i="9"/>
  <c r="BK154" i="10"/>
  <c r="J154" i="10" s="1"/>
  <c r="J100" i="10" s="1"/>
  <c r="R155" i="11"/>
  <c r="R124" i="11" s="1"/>
  <c r="R123" i="11" s="1"/>
  <c r="T144" i="2"/>
  <c r="P283" i="2"/>
  <c r="R314" i="2"/>
  <c r="R340" i="2"/>
  <c r="T364" i="2"/>
  <c r="T394" i="2"/>
  <c r="BK212" i="3"/>
  <c r="J212" i="3"/>
  <c r="J103" i="3"/>
  <c r="BK168" i="4"/>
  <c r="J168" i="4"/>
  <c r="J100" i="4"/>
  <c r="P161" i="5"/>
  <c r="T135" i="6"/>
  <c r="BK134" i="7"/>
  <c r="J134" i="7"/>
  <c r="J99" i="7"/>
  <c r="T160" i="7"/>
  <c r="BK196" i="8"/>
  <c r="J196" i="8"/>
  <c r="J103" i="8"/>
  <c r="R130" i="10"/>
  <c r="R124" i="10" s="1"/>
  <c r="R154" i="10"/>
  <c r="BK131" i="11"/>
  <c r="J131" i="11" s="1"/>
  <c r="J99" i="11" s="1"/>
  <c r="BK164" i="11"/>
  <c r="J164" i="11"/>
  <c r="J102" i="11"/>
  <c r="P201" i="2"/>
  <c r="BK283" i="2"/>
  <c r="J283" i="2" s="1"/>
  <c r="J103" i="2" s="1"/>
  <c r="R294" i="2"/>
  <c r="BK333" i="2"/>
  <c r="J333" i="2" s="1"/>
  <c r="J107" i="2" s="1"/>
  <c r="BK347" i="2"/>
  <c r="J347" i="2"/>
  <c r="J109" i="2"/>
  <c r="P408" i="2"/>
  <c r="T156" i="3"/>
  <c r="R212" i="3"/>
  <c r="R182" i="4"/>
  <c r="P134" i="8"/>
  <c r="P125" i="8"/>
  <c r="P191" i="9"/>
  <c r="P130" i="10"/>
  <c r="T154" i="10"/>
  <c r="T131" i="11"/>
  <c r="T155" i="11"/>
  <c r="T124" i="11" s="1"/>
  <c r="T123" i="11" s="1"/>
  <c r="P196" i="8"/>
  <c r="BK163" i="10"/>
  <c r="J163" i="10" s="1"/>
  <c r="J102" i="10" s="1"/>
  <c r="BK162" i="10"/>
  <c r="J162" i="10" s="1"/>
  <c r="J101" i="10" s="1"/>
  <c r="BK155" i="11"/>
  <c r="J155" i="11"/>
  <c r="J100" i="11"/>
  <c r="P164" i="11"/>
  <c r="P163" i="11"/>
  <c r="R136" i="2"/>
  <c r="T274" i="2"/>
  <c r="P294" i="2"/>
  <c r="T333" i="2"/>
  <c r="BK408" i="2"/>
  <c r="J408" i="2" s="1"/>
  <c r="J113" i="2" s="1"/>
  <c r="BK156" i="3"/>
  <c r="J156" i="3"/>
  <c r="J99" i="3"/>
  <c r="BK207" i="3"/>
  <c r="J207" i="3"/>
  <c r="J102" i="3"/>
  <c r="P169" i="7"/>
  <c r="P168" i="7"/>
  <c r="T196" i="8"/>
  <c r="R191" i="9"/>
  <c r="R163" i="10"/>
  <c r="R162" i="10"/>
  <c r="R164" i="11"/>
  <c r="R163" i="11"/>
  <c r="P182" i="4"/>
  <c r="BK135" i="5"/>
  <c r="J135" i="5"/>
  <c r="J99" i="5"/>
  <c r="BK161" i="5"/>
  <c r="J161" i="5"/>
  <c r="J100" i="5"/>
  <c r="P171" i="6"/>
  <c r="P169" i="6" s="1"/>
  <c r="R169" i="7"/>
  <c r="R168" i="7"/>
  <c r="BK191" i="9"/>
  <c r="J191" i="9"/>
  <c r="J103" i="9" s="1"/>
  <c r="R131" i="11"/>
  <c r="P155" i="11"/>
  <c r="P124" i="11" s="1"/>
  <c r="P123" i="11" s="1"/>
  <c r="AU104" i="1" s="1"/>
  <c r="T164" i="11"/>
  <c r="T163" i="11"/>
  <c r="BK279" i="3"/>
  <c r="J279" i="3"/>
  <c r="J106" i="3"/>
  <c r="BK126" i="8"/>
  <c r="BK126" i="9"/>
  <c r="J126" i="9"/>
  <c r="J98" i="9"/>
  <c r="BK211" i="4"/>
  <c r="J211" i="4" s="1"/>
  <c r="J104" i="4" s="1"/>
  <c r="BK126" i="5"/>
  <c r="BK231" i="5"/>
  <c r="J231" i="5"/>
  <c r="J104" i="5"/>
  <c r="BK232" i="7"/>
  <c r="J232" i="7"/>
  <c r="J104" i="7"/>
  <c r="BK128" i="4"/>
  <c r="J128" i="4"/>
  <c r="J98" i="4"/>
  <c r="BK127" i="6"/>
  <c r="J127" i="6"/>
  <c r="J98" i="6" s="1"/>
  <c r="BK237" i="8"/>
  <c r="J237" i="8"/>
  <c r="J104" i="8"/>
  <c r="BK256" i="4"/>
  <c r="J256" i="4"/>
  <c r="J106" i="4"/>
  <c r="BK220" i="9"/>
  <c r="J220" i="9" s="1"/>
  <c r="J104" i="9" s="1"/>
  <c r="J91" i="11"/>
  <c r="BK126" i="7"/>
  <c r="J126" i="7"/>
  <c r="J98" i="7"/>
  <c r="BK194" i="10"/>
  <c r="J194" i="10"/>
  <c r="J103" i="10"/>
  <c r="BK125" i="10"/>
  <c r="J125" i="10"/>
  <c r="J98" i="10"/>
  <c r="BK125" i="11"/>
  <c r="BK443" i="2"/>
  <c r="J443" i="2" s="1"/>
  <c r="J114" i="2" s="1"/>
  <c r="BK238" i="3"/>
  <c r="J238" i="3"/>
  <c r="J104" i="3"/>
  <c r="BK239" i="6"/>
  <c r="J239" i="6"/>
  <c r="J105" i="6" s="1"/>
  <c r="BK193" i="11"/>
  <c r="J193" i="11"/>
  <c r="J103" i="11"/>
  <c r="E85" i="11"/>
  <c r="J120" i="11"/>
  <c r="BF146" i="11"/>
  <c r="J89" i="11"/>
  <c r="BF137" i="11"/>
  <c r="BF154" i="11"/>
  <c r="F119" i="11"/>
  <c r="BF153" i="11"/>
  <c r="BF160" i="11"/>
  <c r="J130" i="10"/>
  <c r="J99" i="10"/>
  <c r="F92" i="11"/>
  <c r="BF142" i="11"/>
  <c r="BF150" i="11"/>
  <c r="BF132" i="11"/>
  <c r="BF157" i="11"/>
  <c r="BF175" i="11"/>
  <c r="BF143" i="11"/>
  <c r="BF147" i="11"/>
  <c r="BF151" i="11"/>
  <c r="BF172" i="11"/>
  <c r="BF126" i="11"/>
  <c r="BF152" i="11"/>
  <c r="BF156" i="11"/>
  <c r="BF170" i="11"/>
  <c r="BF173" i="11"/>
  <c r="BF181" i="11"/>
  <c r="BF136" i="11"/>
  <c r="BF174" i="11"/>
  <c r="BF182" i="11"/>
  <c r="BF194" i="11"/>
  <c r="BF165" i="11"/>
  <c r="BF171" i="11"/>
  <c r="BF187" i="11"/>
  <c r="F119" i="10"/>
  <c r="BF137" i="10"/>
  <c r="E85" i="10"/>
  <c r="J89" i="10"/>
  <c r="BF131" i="10"/>
  <c r="BF146" i="10"/>
  <c r="BF126" i="10"/>
  <c r="BF173" i="10"/>
  <c r="J119" i="10"/>
  <c r="BF175" i="10"/>
  <c r="J120" i="10"/>
  <c r="BF149" i="10"/>
  <c r="BF151" i="10"/>
  <c r="BF195" i="10"/>
  <c r="BF186" i="10"/>
  <c r="BF153" i="10"/>
  <c r="BF168" i="10"/>
  <c r="BF174" i="10"/>
  <c r="BF190" i="10"/>
  <c r="BF155" i="10"/>
  <c r="BF142" i="10"/>
  <c r="BF150" i="10"/>
  <c r="BF152" i="10"/>
  <c r="F120" i="10"/>
  <c r="BF159" i="10"/>
  <c r="BF172" i="10"/>
  <c r="BF141" i="10"/>
  <c r="BF136" i="10"/>
  <c r="BF145" i="10"/>
  <c r="BF156" i="10"/>
  <c r="BF164" i="10"/>
  <c r="BF182" i="10"/>
  <c r="J120" i="9"/>
  <c r="J89" i="9"/>
  <c r="J126" i="8"/>
  <c r="J98" i="8"/>
  <c r="BF158" i="9"/>
  <c r="BF171" i="9"/>
  <c r="J121" i="9"/>
  <c r="BF152" i="9"/>
  <c r="BF189" i="9"/>
  <c r="BF127" i="9"/>
  <c r="BF154" i="9"/>
  <c r="BF166" i="9"/>
  <c r="BF175" i="9"/>
  <c r="BF185" i="9"/>
  <c r="BF157" i="9"/>
  <c r="BF183" i="9"/>
  <c r="BF190" i="9"/>
  <c r="F91" i="9"/>
  <c r="BF144" i="9"/>
  <c r="BF199" i="9"/>
  <c r="BF202" i="9"/>
  <c r="BF138" i="9"/>
  <c r="BF148" i="9"/>
  <c r="BF198" i="9"/>
  <c r="F92" i="9"/>
  <c r="BF161" i="9"/>
  <c r="BF179" i="9"/>
  <c r="BF201" i="9"/>
  <c r="E114" i="9"/>
  <c r="BF184" i="9"/>
  <c r="BF188" i="9"/>
  <c r="BF155" i="9"/>
  <c r="BF137" i="9"/>
  <c r="BF143" i="9"/>
  <c r="BF172" i="9"/>
  <c r="BF197" i="9"/>
  <c r="BF133" i="9"/>
  <c r="BF151" i="9"/>
  <c r="BF214" i="9"/>
  <c r="BF147" i="9"/>
  <c r="BF178" i="9"/>
  <c r="BF182" i="9"/>
  <c r="BF200" i="9"/>
  <c r="BF221" i="9"/>
  <c r="BF153" i="9"/>
  <c r="BF192" i="9"/>
  <c r="BF208" i="9"/>
  <c r="BF209" i="9"/>
  <c r="J169" i="7"/>
  <c r="J102" i="7"/>
  <c r="J89" i="8"/>
  <c r="BF148" i="8"/>
  <c r="BF152" i="8"/>
  <c r="BF161" i="8"/>
  <c r="BF127" i="8"/>
  <c r="BF155" i="8"/>
  <c r="BF157" i="8"/>
  <c r="BF183" i="8"/>
  <c r="BF187" i="8"/>
  <c r="F121" i="8"/>
  <c r="BF139" i="8"/>
  <c r="BF179" i="8"/>
  <c r="BF197" i="8"/>
  <c r="J121" i="8"/>
  <c r="BF156" i="8"/>
  <c r="BF162" i="8"/>
  <c r="BF208" i="8"/>
  <c r="BF188" i="8"/>
  <c r="BF206" i="8"/>
  <c r="BF210" i="8"/>
  <c r="J91" i="8"/>
  <c r="BF147" i="8"/>
  <c r="BF158" i="8"/>
  <c r="BF190" i="8"/>
  <c r="BF220" i="8"/>
  <c r="BF229" i="8"/>
  <c r="BF170" i="8"/>
  <c r="BF176" i="8"/>
  <c r="BF189" i="8"/>
  <c r="BF193" i="8"/>
  <c r="BF135" i="8"/>
  <c r="BF151" i="8"/>
  <c r="BF165" i="8"/>
  <c r="E114" i="8"/>
  <c r="BF195" i="8"/>
  <c r="F120" i="8"/>
  <c r="BF159" i="8"/>
  <c r="BF184" i="8"/>
  <c r="BF207" i="8"/>
  <c r="BF211" i="8"/>
  <c r="BF140" i="8"/>
  <c r="BF175" i="8"/>
  <c r="BF194" i="8"/>
  <c r="BF238" i="8"/>
  <c r="BF209" i="8"/>
  <c r="BF219" i="8"/>
  <c r="J91" i="7"/>
  <c r="E114" i="7"/>
  <c r="BF140" i="7"/>
  <c r="BF152" i="7"/>
  <c r="BF135" i="7"/>
  <c r="J89" i="7"/>
  <c r="BF127" i="7"/>
  <c r="BF176" i="7"/>
  <c r="F120" i="7"/>
  <c r="BF155" i="7"/>
  <c r="BF157" i="7"/>
  <c r="BF161" i="7"/>
  <c r="BF165" i="7"/>
  <c r="BF148" i="7"/>
  <c r="BF159" i="7"/>
  <c r="BF193" i="7"/>
  <c r="BF147" i="7"/>
  <c r="BF187" i="7"/>
  <c r="BF179" i="7"/>
  <c r="BF203" i="7"/>
  <c r="F121" i="7"/>
  <c r="BF139" i="7"/>
  <c r="BF156" i="7"/>
  <c r="BF182" i="7"/>
  <c r="BF205" i="7"/>
  <c r="BF217" i="7"/>
  <c r="BF158" i="7"/>
  <c r="BF189" i="7"/>
  <c r="BF196" i="7"/>
  <c r="BF206" i="7"/>
  <c r="BF151" i="7"/>
  <c r="BF170" i="7"/>
  <c r="BF194" i="7"/>
  <c r="BF207" i="7"/>
  <c r="BF162" i="7"/>
  <c r="BF188" i="7"/>
  <c r="BF216" i="7"/>
  <c r="BF233" i="7"/>
  <c r="J121" i="7"/>
  <c r="BF224" i="7"/>
  <c r="BF208" i="7"/>
  <c r="BF186" i="7"/>
  <c r="BF175" i="7"/>
  <c r="BF183" i="7"/>
  <c r="BF192" i="7"/>
  <c r="BF204" i="7"/>
  <c r="BF149" i="6"/>
  <c r="E115" i="6"/>
  <c r="BF159" i="6"/>
  <c r="BF162" i="6"/>
  <c r="BF128" i="6"/>
  <c r="BF140" i="6"/>
  <c r="BF158" i="6"/>
  <c r="BF160" i="6"/>
  <c r="BF189" i="6"/>
  <c r="BF157" i="6"/>
  <c r="F121" i="6"/>
  <c r="BF152" i="6"/>
  <c r="BF156" i="6"/>
  <c r="BF166" i="6"/>
  <c r="BF178" i="6"/>
  <c r="BF196" i="6"/>
  <c r="BF177" i="6"/>
  <c r="F92" i="6"/>
  <c r="BF153" i="6"/>
  <c r="BF195" i="6"/>
  <c r="BF199" i="6"/>
  <c r="BF192" i="6"/>
  <c r="BF213" i="6"/>
  <c r="BF222" i="6"/>
  <c r="J89" i="6"/>
  <c r="BF181" i="6"/>
  <c r="BF197" i="6"/>
  <c r="BF209" i="6"/>
  <c r="J92" i="6"/>
  <c r="BF185" i="6"/>
  <c r="BF211" i="6"/>
  <c r="J91" i="6"/>
  <c r="BF190" i="6"/>
  <c r="BF208" i="6"/>
  <c r="BF210" i="6"/>
  <c r="BF141" i="6"/>
  <c r="BF163" i="6"/>
  <c r="BF186" i="6"/>
  <c r="BF172" i="6"/>
  <c r="BF191" i="6"/>
  <c r="BF231" i="6"/>
  <c r="BF240" i="6"/>
  <c r="BF136" i="6"/>
  <c r="BF212" i="6"/>
  <c r="BF148" i="6"/>
  <c r="BF221" i="6"/>
  <c r="J182" i="4"/>
  <c r="J103" i="4"/>
  <c r="J121" i="5"/>
  <c r="F120" i="5"/>
  <c r="E85" i="5"/>
  <c r="BF153" i="5"/>
  <c r="F92" i="5"/>
  <c r="BF149" i="5"/>
  <c r="J118" i="5"/>
  <c r="BF156" i="5"/>
  <c r="BF158" i="5"/>
  <c r="BF166" i="5"/>
  <c r="BF141" i="5"/>
  <c r="J91" i="5"/>
  <c r="BF184" i="5"/>
  <c r="BF204" i="5"/>
  <c r="BF136" i="5"/>
  <c r="BF159" i="5"/>
  <c r="BF193" i="5"/>
  <c r="BF195" i="5"/>
  <c r="BF213" i="5"/>
  <c r="BF152" i="5"/>
  <c r="BF197" i="5"/>
  <c r="BF127" i="5"/>
  <c r="BF187" i="5"/>
  <c r="BF140" i="5"/>
  <c r="BF163" i="5"/>
  <c r="BF189" i="5"/>
  <c r="BF194" i="5"/>
  <c r="BF211" i="5"/>
  <c r="BF157" i="5"/>
  <c r="BF171" i="5"/>
  <c r="BF177" i="5"/>
  <c r="BF148" i="5"/>
  <c r="BF162" i="5"/>
  <c r="BF180" i="5"/>
  <c r="BF205" i="5"/>
  <c r="BF232" i="5"/>
  <c r="BF183" i="5"/>
  <c r="BF188" i="5"/>
  <c r="BF210" i="5"/>
  <c r="BF221" i="5"/>
  <c r="BF222" i="5"/>
  <c r="BF223" i="5"/>
  <c r="BF190" i="5"/>
  <c r="BF212" i="5"/>
  <c r="BF160" i="5"/>
  <c r="BF176" i="5"/>
  <c r="J89" i="4"/>
  <c r="J122" i="4"/>
  <c r="BF129" i="4"/>
  <c r="F91" i="4"/>
  <c r="BF155" i="4"/>
  <c r="E85" i="4"/>
  <c r="BF137" i="4"/>
  <c r="F123" i="4"/>
  <c r="BF143" i="4"/>
  <c r="BF159" i="4"/>
  <c r="BF163" i="4"/>
  <c r="BF166" i="4"/>
  <c r="J92" i="4"/>
  <c r="BF144" i="4"/>
  <c r="BF164" i="4"/>
  <c r="BF179" i="4"/>
  <c r="BF165" i="4"/>
  <c r="BF169" i="4"/>
  <c r="BF194" i="4"/>
  <c r="BF167" i="4"/>
  <c r="BF198" i="4"/>
  <c r="BF210" i="4"/>
  <c r="BF178" i="4"/>
  <c r="BF180" i="4"/>
  <c r="BF209" i="4"/>
  <c r="BF230" i="4"/>
  <c r="BF239" i="4"/>
  <c r="BF156" i="4"/>
  <c r="BF160" i="4"/>
  <c r="BF204" i="4"/>
  <c r="BF212" i="4"/>
  <c r="BF173" i="4"/>
  <c r="BF199" i="4"/>
  <c r="BF225" i="4"/>
  <c r="BF238" i="4"/>
  <c r="BF145" i="4"/>
  <c r="BF181" i="4"/>
  <c r="BF190" i="4"/>
  <c r="BF205" i="4"/>
  <c r="BF148" i="4"/>
  <c r="BF227" i="4"/>
  <c r="BF228" i="4"/>
  <c r="BF170" i="4"/>
  <c r="BF183" i="4"/>
  <c r="BF202" i="4"/>
  <c r="BF191" i="4"/>
  <c r="BF208" i="4"/>
  <c r="BF226" i="4"/>
  <c r="BF229" i="4"/>
  <c r="BF257" i="4"/>
  <c r="BF203" i="4"/>
  <c r="BF216" i="4"/>
  <c r="BF248" i="4"/>
  <c r="J122" i="3"/>
  <c r="BF154" i="3"/>
  <c r="BF172" i="3"/>
  <c r="BF176" i="3"/>
  <c r="J120" i="3"/>
  <c r="BF166" i="3"/>
  <c r="F122" i="3"/>
  <c r="BF137" i="3"/>
  <c r="BF186" i="3"/>
  <c r="BF141" i="3"/>
  <c r="BF129" i="3"/>
  <c r="BF133" i="3"/>
  <c r="BF169" i="3"/>
  <c r="BF195" i="3"/>
  <c r="E116" i="3"/>
  <c r="BF145" i="3"/>
  <c r="BF167" i="3"/>
  <c r="BF181" i="3"/>
  <c r="BF199" i="3"/>
  <c r="BF189" i="3"/>
  <c r="BF190" i="3"/>
  <c r="BF168" i="3"/>
  <c r="BF196" i="3"/>
  <c r="BF200" i="3"/>
  <c r="BF234" i="3"/>
  <c r="BF197" i="3"/>
  <c r="F92" i="3"/>
  <c r="BF239" i="3"/>
  <c r="J123" i="3"/>
  <c r="BF149" i="3"/>
  <c r="BF211" i="3"/>
  <c r="BF256" i="3"/>
  <c r="BF162" i="3"/>
  <c r="BF203" i="3"/>
  <c r="BF233" i="3"/>
  <c r="BF157" i="3"/>
  <c r="BF193" i="3"/>
  <c r="BF209" i="3"/>
  <c r="BF269" i="3"/>
  <c r="BF161" i="3"/>
  <c r="BF223" i="3"/>
  <c r="BF235" i="3"/>
  <c r="BF263" i="3"/>
  <c r="BF180" i="3"/>
  <c r="BF280" i="3"/>
  <c r="BF237" i="3"/>
  <c r="BF253" i="3"/>
  <c r="BF216" i="3"/>
  <c r="BF231" i="3"/>
  <c r="BF255" i="3"/>
  <c r="BF153" i="3"/>
  <c r="BF155" i="3"/>
  <c r="BF185" i="3"/>
  <c r="BF210" i="3"/>
  <c r="BF220" i="3"/>
  <c r="BF224" i="3"/>
  <c r="BF232" i="3"/>
  <c r="BF258" i="3"/>
  <c r="BF268" i="3"/>
  <c r="BF208" i="3"/>
  <c r="BF236" i="3"/>
  <c r="BF243" i="3"/>
  <c r="BF160" i="3"/>
  <c r="BF194" i="3"/>
  <c r="BF213" i="3"/>
  <c r="BF254" i="3"/>
  <c r="BF257" i="3"/>
  <c r="BF228" i="3"/>
  <c r="BF266" i="2"/>
  <c r="BF319" i="2"/>
  <c r="BF321" i="2"/>
  <c r="BF323" i="2"/>
  <c r="BF346" i="2"/>
  <c r="BF373" i="2"/>
  <c r="BF434" i="2"/>
  <c r="BF315" i="2"/>
  <c r="BF222" i="2"/>
  <c r="BF318" i="2"/>
  <c r="BF345" i="2"/>
  <c r="F130" i="2"/>
  <c r="BF202" i="2"/>
  <c r="BF213" i="2"/>
  <c r="BF357" i="2"/>
  <c r="BF372" i="2"/>
  <c r="BF392" i="2"/>
  <c r="J89" i="2"/>
  <c r="BF327" i="2"/>
  <c r="BF329" i="2"/>
  <c r="BF338" i="2"/>
  <c r="BF343" i="2"/>
  <c r="BF370" i="2"/>
  <c r="BF376" i="2"/>
  <c r="BF381" i="2"/>
  <c r="BF399" i="2"/>
  <c r="BF407" i="2"/>
  <c r="BF166" i="2"/>
  <c r="BF199" i="2"/>
  <c r="BF288" i="2"/>
  <c r="BF293" i="2"/>
  <c r="BF342" i="2"/>
  <c r="BF363" i="2"/>
  <c r="BF375" i="2"/>
  <c r="BF389" i="2"/>
  <c r="BF393" i="2"/>
  <c r="BF395" i="2"/>
  <c r="BF409" i="2"/>
  <c r="BF316" i="2"/>
  <c r="BF320" i="2"/>
  <c r="BF275" i="2"/>
  <c r="F92" i="2"/>
  <c r="BF137" i="2"/>
  <c r="BF161" i="2"/>
  <c r="BF206" i="2"/>
  <c r="BF262" i="2"/>
  <c r="BF431" i="2"/>
  <c r="BF250" i="2"/>
  <c r="BF265" i="2"/>
  <c r="BF276" i="2"/>
  <c r="BF177" i="2"/>
  <c r="BF205" i="2"/>
  <c r="BF212" i="2"/>
  <c r="BF223" i="2"/>
  <c r="BF348" i="2"/>
  <c r="BF332" i="2"/>
  <c r="BF334" i="2"/>
  <c r="BF430" i="2"/>
  <c r="BF216" i="2"/>
  <c r="BF239" i="2"/>
  <c r="BF256" i="2"/>
  <c r="BF344" i="2"/>
  <c r="BF371" i="2"/>
  <c r="BF402" i="2"/>
  <c r="BF417" i="2"/>
  <c r="BF145" i="2"/>
  <c r="BF188" i="2"/>
  <c r="BF211" i="2"/>
  <c r="BF270" i="2"/>
  <c r="BF339" i="2"/>
  <c r="BF429" i="2"/>
  <c r="BF326" i="2"/>
  <c r="BF298" i="2"/>
  <c r="BF317" i="2"/>
  <c r="BF324" i="2"/>
  <c r="BF330" i="2"/>
  <c r="E124" i="2"/>
  <c r="J130" i="2"/>
  <c r="BF154" i="2"/>
  <c r="BF312" i="2"/>
  <c r="BF219" i="2"/>
  <c r="BF235" i="2"/>
  <c r="BF307" i="2"/>
  <c r="BF341" i="2"/>
  <c r="BF369" i="2"/>
  <c r="BF435" i="2"/>
  <c r="BF227" i="2"/>
  <c r="BF261" i="2"/>
  <c r="BF141" i="2"/>
  <c r="BF247" i="2"/>
  <c r="BF273" i="2"/>
  <c r="BF279" i="2"/>
  <c r="BF303" i="2"/>
  <c r="BF313" i="2"/>
  <c r="BF325" i="2"/>
  <c r="BF322" i="2"/>
  <c r="BF365" i="2"/>
  <c r="BF374" i="2"/>
  <c r="BF444" i="2"/>
  <c r="J92" i="2"/>
  <c r="BF158" i="2"/>
  <c r="BF207" i="2"/>
  <c r="BF210" i="2"/>
  <c r="BF272" i="2"/>
  <c r="BF183" i="2"/>
  <c r="BF194" i="2"/>
  <c r="BF200" i="2"/>
  <c r="BF308" i="2"/>
  <c r="BF146" i="2"/>
  <c r="BF150" i="2"/>
  <c r="BF328" i="2"/>
  <c r="BF331" i="2"/>
  <c r="BF368" i="2"/>
  <c r="BF269" i="2"/>
  <c r="BF271" i="2"/>
  <c r="BF284" i="2"/>
  <c r="BF295" i="2"/>
  <c r="BF301" i="2"/>
  <c r="BF387" i="2"/>
  <c r="BF418" i="2"/>
  <c r="BF421" i="2"/>
  <c r="BF243" i="2"/>
  <c r="F35" i="2"/>
  <c r="BB95" i="1"/>
  <c r="F36" i="9"/>
  <c r="BC102" i="1"/>
  <c r="F33" i="4"/>
  <c r="AZ97" i="1" s="1"/>
  <c r="F33" i="5"/>
  <c r="AZ98" i="1"/>
  <c r="F36" i="6"/>
  <c r="BC99" i="1"/>
  <c r="F35" i="8"/>
  <c r="BB101" i="1"/>
  <c r="J33" i="9"/>
  <c r="AV102" i="1" s="1"/>
  <c r="F37" i="3"/>
  <c r="BD96" i="1"/>
  <c r="F33" i="7"/>
  <c r="AZ100" i="1"/>
  <c r="J33" i="3"/>
  <c r="AV96" i="1"/>
  <c r="F35" i="6"/>
  <c r="BB99" i="1"/>
  <c r="F37" i="7"/>
  <c r="BD100" i="1"/>
  <c r="F33" i="10"/>
  <c r="AZ103" i="1"/>
  <c r="F33" i="3"/>
  <c r="AZ96" i="1"/>
  <c r="F33" i="6"/>
  <c r="AZ99" i="1" s="1"/>
  <c r="F36" i="7"/>
  <c r="BC100" i="1"/>
  <c r="F37" i="9"/>
  <c r="BD102" i="1"/>
  <c r="J33" i="11"/>
  <c r="AV104" i="1"/>
  <c r="F36" i="3"/>
  <c r="BC96" i="1"/>
  <c r="J33" i="5"/>
  <c r="AV98" i="1"/>
  <c r="J33" i="6"/>
  <c r="AV99" i="1" s="1"/>
  <c r="F35" i="7"/>
  <c r="BB100" i="1"/>
  <c r="F33" i="11"/>
  <c r="AZ104" i="1"/>
  <c r="F35" i="3"/>
  <c r="BB96" i="1"/>
  <c r="F33" i="8"/>
  <c r="AZ101" i="1"/>
  <c r="J33" i="10"/>
  <c r="AV103" i="1"/>
  <c r="J33" i="2"/>
  <c r="AV95" i="1" s="1"/>
  <c r="F35" i="10"/>
  <c r="BB103" i="1"/>
  <c r="F36" i="4"/>
  <c r="BC97" i="1"/>
  <c r="F36" i="5"/>
  <c r="BC98" i="1"/>
  <c r="J33" i="7"/>
  <c r="AV100" i="1"/>
  <c r="F37" i="10"/>
  <c r="BD103" i="1" s="1"/>
  <c r="F33" i="2"/>
  <c r="AZ95" i="1" s="1"/>
  <c r="F35" i="9"/>
  <c r="BB102" i="1"/>
  <c r="F37" i="4"/>
  <c r="BD97" i="1"/>
  <c r="F37" i="6"/>
  <c r="BD99" i="1"/>
  <c r="F35" i="11"/>
  <c r="BB104" i="1"/>
  <c r="F36" i="2"/>
  <c r="BC95" i="1"/>
  <c r="F33" i="9"/>
  <c r="AZ102" i="1" s="1"/>
  <c r="F35" i="4"/>
  <c r="BB97" i="1"/>
  <c r="F37" i="5"/>
  <c r="BD98" i="1"/>
  <c r="J33" i="8"/>
  <c r="AV101" i="1"/>
  <c r="F36" i="10"/>
  <c r="BC103" i="1"/>
  <c r="F36" i="11"/>
  <c r="BC104" i="1"/>
  <c r="J33" i="4"/>
  <c r="AV97" i="1" s="1"/>
  <c r="F35" i="5"/>
  <c r="BB98" i="1"/>
  <c r="F37" i="8"/>
  <c r="BD101" i="1"/>
  <c r="F37" i="2"/>
  <c r="BD95" i="1"/>
  <c r="F36" i="8"/>
  <c r="BC101" i="1"/>
  <c r="F37" i="11"/>
  <c r="BD104" i="1"/>
  <c r="BK124" i="11" l="1"/>
  <c r="BK168" i="8"/>
  <c r="J168" i="8" s="1"/>
  <c r="J101" i="8" s="1"/>
  <c r="BK125" i="8"/>
  <c r="J125" i="8" s="1"/>
  <c r="J97" i="8" s="1"/>
  <c r="BK125" i="7"/>
  <c r="BK124" i="7" s="1"/>
  <c r="J124" i="7" s="1"/>
  <c r="J30" i="7" s="1"/>
  <c r="BK169" i="6"/>
  <c r="J169" i="6" s="1"/>
  <c r="J101" i="6" s="1"/>
  <c r="J135" i="6"/>
  <c r="J99" i="6" s="1"/>
  <c r="BK125" i="5"/>
  <c r="BK206" i="3"/>
  <c r="J206" i="3" s="1"/>
  <c r="J101" i="3" s="1"/>
  <c r="J125" i="5"/>
  <c r="J97" i="5" s="1"/>
  <c r="T125" i="6"/>
  <c r="BK169" i="5"/>
  <c r="J169" i="5" s="1"/>
  <c r="J101" i="5" s="1"/>
  <c r="J126" i="5"/>
  <c r="J98" i="5" s="1"/>
  <c r="BK282" i="2"/>
  <c r="J282" i="2"/>
  <c r="J102" i="2"/>
  <c r="P282" i="2"/>
  <c r="P134" i="2" s="1"/>
  <c r="AU95" i="1" s="1"/>
  <c r="R164" i="9"/>
  <c r="BK127" i="3"/>
  <c r="BK126" i="3" s="1"/>
  <c r="J126" i="3" s="1"/>
  <c r="J30" i="3" s="1"/>
  <c r="AG96" i="1" s="1"/>
  <c r="J127" i="3"/>
  <c r="J97" i="3" s="1"/>
  <c r="T124" i="10"/>
  <c r="T123" i="10"/>
  <c r="P124" i="7"/>
  <c r="AU100" i="1"/>
  <c r="R176" i="4"/>
  <c r="R126" i="4"/>
  <c r="T125" i="9"/>
  <c r="R206" i="3"/>
  <c r="R126" i="3" s="1"/>
  <c r="T176" i="4"/>
  <c r="T126" i="4"/>
  <c r="BK135" i="2"/>
  <c r="J135" i="2" s="1"/>
  <c r="J97" i="2" s="1"/>
  <c r="P164" i="9"/>
  <c r="T169" i="5"/>
  <c r="R125" i="5"/>
  <c r="R124" i="5"/>
  <c r="T168" i="8"/>
  <c r="T124" i="8"/>
  <c r="P125" i="9"/>
  <c r="P124" i="9"/>
  <c r="AU102" i="1"/>
  <c r="T125" i="5"/>
  <c r="R123" i="10"/>
  <c r="BK127" i="4"/>
  <c r="R282" i="2"/>
  <c r="P125" i="5"/>
  <c r="P124" i="5"/>
  <c r="AU98" i="1"/>
  <c r="P176" i="4"/>
  <c r="P126" i="4"/>
  <c r="AU97" i="1"/>
  <c r="T125" i="7"/>
  <c r="T124" i="7"/>
  <c r="R135" i="2"/>
  <c r="T135" i="2"/>
  <c r="T164" i="9"/>
  <c r="BK176" i="4"/>
  <c r="J176" i="4" s="1"/>
  <c r="J101" i="4" s="1"/>
  <c r="P135" i="2"/>
  <c r="R125" i="9"/>
  <c r="R124" i="9"/>
  <c r="T127" i="3"/>
  <c r="T126" i="3"/>
  <c r="R169" i="6"/>
  <c r="R125" i="6"/>
  <c r="R125" i="7"/>
  <c r="R124" i="7"/>
  <c r="T282" i="2"/>
  <c r="BK164" i="9"/>
  <c r="J164" i="9"/>
  <c r="J101" i="9"/>
  <c r="BK124" i="10"/>
  <c r="J124" i="10"/>
  <c r="J97" i="10"/>
  <c r="P168" i="8"/>
  <c r="P124" i="8" s="1"/>
  <c r="AU101" i="1" s="1"/>
  <c r="P127" i="3"/>
  <c r="P126" i="6"/>
  <c r="P125" i="6"/>
  <c r="AU99" i="1"/>
  <c r="R127" i="3"/>
  <c r="P206" i="3"/>
  <c r="R168" i="8"/>
  <c r="R124" i="8"/>
  <c r="J124" i="11"/>
  <c r="J97" i="11" s="1"/>
  <c r="BK163" i="11"/>
  <c r="J163" i="11"/>
  <c r="J101" i="11"/>
  <c r="J125" i="11"/>
  <c r="J98" i="11"/>
  <c r="BK124" i="9"/>
  <c r="J124" i="9"/>
  <c r="J96" i="9"/>
  <c r="BK124" i="8"/>
  <c r="J124" i="8"/>
  <c r="J96" i="8"/>
  <c r="AG100" i="1"/>
  <c r="J125" i="7"/>
  <c r="J97" i="7"/>
  <c r="J96" i="7"/>
  <c r="J34" i="2"/>
  <c r="AW95" i="1" s="1"/>
  <c r="AT95" i="1" s="1"/>
  <c r="F34" i="5"/>
  <c r="BA98" i="1" s="1"/>
  <c r="J34" i="11"/>
  <c r="AW104" i="1"/>
  <c r="AT104" i="1"/>
  <c r="F34" i="3"/>
  <c r="BA96" i="1"/>
  <c r="J34" i="8"/>
  <c r="AW101" i="1"/>
  <c r="AT101" i="1"/>
  <c r="F34" i="6"/>
  <c r="BA99" i="1"/>
  <c r="F34" i="9"/>
  <c r="BA102" i="1" s="1"/>
  <c r="J34" i="3"/>
  <c r="AW96" i="1"/>
  <c r="AT96" i="1"/>
  <c r="J34" i="9"/>
  <c r="AW102" i="1"/>
  <c r="AT102" i="1"/>
  <c r="F34" i="2"/>
  <c r="BA95" i="1"/>
  <c r="J34" i="5"/>
  <c r="AW98" i="1" s="1"/>
  <c r="AT98" i="1" s="1"/>
  <c r="BB94" i="1"/>
  <c r="AX94" i="1" s="1"/>
  <c r="J34" i="6"/>
  <c r="AW99" i="1"/>
  <c r="AT99" i="1"/>
  <c r="F34" i="10"/>
  <c r="BA103" i="1" s="1"/>
  <c r="F34" i="4"/>
  <c r="BA97" i="1" s="1"/>
  <c r="J34" i="4"/>
  <c r="AW97" i="1"/>
  <c r="AT97" i="1"/>
  <c r="AZ94" i="1"/>
  <c r="AV94" i="1"/>
  <c r="AK29" i="1" s="1"/>
  <c r="F34" i="7"/>
  <c r="BA100" i="1"/>
  <c r="F34" i="11"/>
  <c r="BA104" i="1" s="1"/>
  <c r="J34" i="7"/>
  <c r="AW100" i="1"/>
  <c r="AT100" i="1" s="1"/>
  <c r="BC94" i="1"/>
  <c r="W32" i="1" s="1"/>
  <c r="F34" i="8"/>
  <c r="BA101" i="1"/>
  <c r="J34" i="10"/>
  <c r="AW103" i="1"/>
  <c r="AT103" i="1"/>
  <c r="BD94" i="1"/>
  <c r="W33" i="1"/>
  <c r="AN100" i="1" l="1"/>
  <c r="BK125" i="6"/>
  <c r="J125" i="6" s="1"/>
  <c r="J96" i="6" s="1"/>
  <c r="BK124" i="5"/>
  <c r="J124" i="5" s="1"/>
  <c r="P126" i="3"/>
  <c r="AU96" i="1"/>
  <c r="AU94" i="1" s="1"/>
  <c r="R134" i="2"/>
  <c r="T124" i="5"/>
  <c r="T134" i="2"/>
  <c r="BK126" i="4"/>
  <c r="J126" i="4"/>
  <c r="T124" i="9"/>
  <c r="BK123" i="11"/>
  <c r="J123" i="11" s="1"/>
  <c r="J30" i="11" s="1"/>
  <c r="AG104" i="1" s="1"/>
  <c r="BK123" i="10"/>
  <c r="J123" i="10" s="1"/>
  <c r="J96" i="10" s="1"/>
  <c r="BK134" i="2"/>
  <c r="J134" i="2"/>
  <c r="J30" i="2" s="1"/>
  <c r="AG95" i="1" s="1"/>
  <c r="J127" i="4"/>
  <c r="J97" i="4"/>
  <c r="J39" i="7"/>
  <c r="AN96" i="1"/>
  <c r="J96" i="3"/>
  <c r="J39" i="3"/>
  <c r="J30" i="4"/>
  <c r="AG97" i="1" s="1"/>
  <c r="AY94" i="1"/>
  <c r="J30" i="9"/>
  <c r="AG102" i="1"/>
  <c r="AN102" i="1"/>
  <c r="BA94" i="1"/>
  <c r="W30" i="1" s="1"/>
  <c r="J30" i="6"/>
  <c r="AG99" i="1" s="1"/>
  <c r="W29" i="1"/>
  <c r="W31" i="1"/>
  <c r="J30" i="8"/>
  <c r="AG101" i="1" s="1"/>
  <c r="AN101" i="1" s="1"/>
  <c r="J30" i="5" l="1"/>
  <c r="J96" i="5"/>
  <c r="J39" i="11"/>
  <c r="J39" i="4"/>
  <c r="J39" i="2"/>
  <c r="J96" i="2"/>
  <c r="J96" i="4"/>
  <c r="J96" i="11"/>
  <c r="J39" i="9"/>
  <c r="J39" i="8"/>
  <c r="J39" i="6"/>
  <c r="AN99" i="1"/>
  <c r="AN95" i="1"/>
  <c r="AN104" i="1"/>
  <c r="AN97" i="1"/>
  <c r="AW94" i="1"/>
  <c r="AK30" i="1" s="1"/>
  <c r="J30" i="10"/>
  <c r="AG103" i="1"/>
  <c r="AN103" i="1"/>
  <c r="AG98" i="1" l="1"/>
  <c r="AN98" i="1" s="1"/>
  <c r="J39" i="5"/>
  <c r="J39" i="10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<sst xmlns="http://schemas.openxmlformats.org/spreadsheetml/2006/main" count="15169" uniqueCount="909">
  <si>
    <t>Export Komplet</t>
  </si>
  <si>
    <t/>
  </si>
  <si>
    <t>2.0</t>
  </si>
  <si>
    <t>False</t>
  </si>
  <si>
    <t>{6911c4a0-5835-4b3c-9545-bc14671a9b71}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</si>
  <si>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</si>
  <si>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</si>
  <si>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</si>
  <si>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</si>
  <si>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</si>
  <si>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</si>
  <si>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</si>
  <si>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</si>
  <si>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</si>
  <si>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ČS:</t>
  </si>
  <si>
    <t>Miesto:</t>
  </si>
  <si>
    <t xml:space="preserve"> </t>
  </si>
  <si>
    <t>Dátum:</t>
  </si>
  <si>
    <t>16. 9. 2026</t>
  </si>
  <si>
    <t>Objednávateľ:</t>
  </si>
  <si>
    <t>IČO:</t>
  </si>
  <si>
    <t>IČ DPH:</t>
  </si>
  <si>
    <t>Zhotoviteľ:</t>
  </si>
  <si>
    <t>Projektant:</t>
  </si>
  <si>
    <t>Spracovateľ:</t>
  </si>
  <si>
    <t>True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</si>
  <si>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</si>
  <si>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</si>
  <si>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</si>
  <si>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</si>
  <si>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</si>
  <si>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</si>
  <si>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</si>
  <si>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</si>
  <si>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</si>
  <si>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</si>
  <si>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</si>
  <si>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</si>
  <si>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</si>
  <si>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</si>
  <si>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</si>
  <si>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</si>
  <si>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</si>
  <si>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</si>
  <si>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</si>
  <si>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</si>
  <si>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</si>
  <si>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</si>
  <si>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</si>
  <si>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</si>
  <si>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</si>
  <si>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</si>
  <si>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</si>
  <si>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</si>
  <si>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</si>
  <si>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</si>
  <si>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</si>
  <si>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</si>
  <si>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</si>
  <si>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</si>
  <si>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</si>
  <si>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</si>
  <si>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</si>
  <si>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</si>
  <si>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</si>
  <si>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</si>
  <si>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</si>
  <si>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</si>
  <si>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</si>
  <si>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</si>
  <si>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</si>
  <si>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</si>
  <si>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</si>
  <si>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2.06A WC</t>
  </si>
  <si>
    <t>STA</t>
  </si>
  <si>
    <t>1</t>
  </si>
  <si>
    <t>{62e47760-f141-40a8-b783-c958d77667d4}</t>
  </si>
  <si>
    <t>02</t>
  </si>
  <si>
    <t>2.06 Sklad</t>
  </si>
  <si>
    <t>{b7f59d6f-b389-4f36-a718-1a72f385f84b}</t>
  </si>
  <si>
    <t>03</t>
  </si>
  <si>
    <t>2.01 a 2.03 Chodba</t>
  </si>
  <si>
    <t>{920089fb-fbb0-433f-a407-3728e803b642}</t>
  </si>
  <si>
    <t>04</t>
  </si>
  <si>
    <t>2.04 Dielňa</t>
  </si>
  <si>
    <t>{3cfbd051-532d-4ea4-bd10-6fbf30c30b82}</t>
  </si>
  <si>
    <t>05</t>
  </si>
  <si>
    <t>2.21 Kancelária</t>
  </si>
  <si>
    <t>{9ffeef66-e8e8-4402-aaa0-06a364da6e45}</t>
  </si>
  <si>
    <t>06</t>
  </si>
  <si>
    <t>2.22 Kancelária</t>
  </si>
  <si>
    <t>{a710374d-1384-4a40-a1cc-ba918fa2e81f}</t>
  </si>
  <si>
    <t>07</t>
  </si>
  <si>
    <t>2.23 Kancelária</t>
  </si>
  <si>
    <t>{d5ae8967-42f9-4c06-8562-c9343b022d6c}</t>
  </si>
  <si>
    <t>08</t>
  </si>
  <si>
    <t>2.26 Zasadačka</t>
  </si>
  <si>
    <t>{d262396e-d167-414b-b700-287520ddb0f6}</t>
  </si>
  <si>
    <t>09</t>
  </si>
  <si>
    <t>2.05 WC</t>
  </si>
  <si>
    <t>{39e0cc89-dec2-479f-9acc-d0f58f33d7cf}</t>
  </si>
  <si>
    <t>10</t>
  </si>
  <si>
    <t>2.25 Sklad-Kuchynka</t>
  </si>
  <si>
    <t>{a41477ab-b5e0-4c44-8d33-22f03ef2dddc}</t>
  </si>
  <si>
    <t>KRYCÍ LIST ROZPOČTU</t>
  </si>
  <si>
    <t>Objekt:</t>
  </si>
  <si>
    <t>01 - 2.06A WC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</si>
  <si>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</si>
  <si>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</si>
  <si>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</si>
  <si>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</si>
  <si>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</si>
  <si>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</si>
  <si>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</si>
  <si>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</si>
  <si>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</si>
  <si>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</si>
  <si>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</si>
  <si>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</si>
  <si>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</si>
  <si>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</si>
  <si>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</si>
  <si>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 xml:space="preserve">    763 - Konštrukcie - drevostavby</t>
  </si>
  <si>
    <t xml:space="preserve">    766 - Konštrukcie stolárske</t>
  </si>
  <si>
    <t xml:space="preserve">    769 - Montáže vzduchotechnických zariadení</t>
  </si>
  <si>
    <t xml:space="preserve">    771 - Podlahy z dlaždíc</t>
  </si>
  <si>
    <t xml:space="preserve">    776 - Podlahy povlakové</t>
  </si>
  <si>
    <t xml:space="preserve">    781 - Obklady</t>
  </si>
  <si>
    <t xml:space="preserve">    784 - Maľby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</si>
  <si>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</si>
  <si>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</si>
  <si>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</si>
  <si>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</si>
  <si>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</si>
  <si>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</si>
  <si>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</si>
  <si>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</si>
  <si>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</si>
  <si>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</si>
  <si>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</si>
  <si>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</si>
  <si>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</si>
  <si>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</si>
  <si>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</si>
  <si>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</si>
  <si>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3</t>
  </si>
  <si>
    <t>Zvislé a kompletné konštrukcie</t>
  </si>
  <si>
    <t>K</t>
  </si>
  <si>
    <t>310239211.S</t>
  </si>
  <si>
    <t>Zamurovanie otvoru s plochou nad 1 do 4 m2 v murive nadzákladného tehlami na maltu vápennocementovú</t>
  </si>
  <si>
    <t>m3</t>
  </si>
  <si>
    <t>4</t>
  </si>
  <si>
    <t>2</t>
  </si>
  <si>
    <t>VV</t>
  </si>
  <si>
    <t>Zamurovanie jestvujúceho dverného otvoru do skladu</t>
  </si>
  <si>
    <t>0,8*2*0,125</t>
  </si>
  <si>
    <t>Súčet</t>
  </si>
  <si>
    <t>342272041.S</t>
  </si>
  <si>
    <t>Priečky z pórobetónových tvárnic hladkých s objemovou hmotnosťou do 600 kg/m3 hrúbky 125 mm</t>
  </si>
  <si>
    <t>m2</t>
  </si>
  <si>
    <t>1,7*2,7 "nová deliaca priečka</t>
  </si>
  <si>
    <t>6</t>
  </si>
  <si>
    <t>Úpravy povrchov, podlahy, osadenie</t>
  </si>
  <si>
    <t>611421231.S</t>
  </si>
  <si>
    <t>Oprava vnútorných vápenných omietok stropov železobetónových rovných tvárnicových a klenieb, opravovaná plocha nad 5 do 10 %,štuková</t>
  </si>
  <si>
    <t>611426151.S</t>
  </si>
  <si>
    <t>Výplň rýh, drážok a škár v stropoch vápennocementovou maltou priemerného prierezu 30 cm2</t>
  </si>
  <si>
    <t>m</t>
  </si>
  <si>
    <t>8</t>
  </si>
  <si>
    <t>Vyplnenie drážok k vypínaču a svietidlu</t>
  </si>
  <si>
    <t>1,5+2+1</t>
  </si>
  <si>
    <t>5</t>
  </si>
  <si>
    <t>611460122.S</t>
  </si>
  <si>
    <t>Príprava vnútorného podkladu stropov penetráciou hĺbkovou na nasiakavé podklady</t>
  </si>
  <si>
    <t>Pod lepidlo a sieťku</t>
  </si>
  <si>
    <t>2,21</t>
  </si>
  <si>
    <t>611460124.S</t>
  </si>
  <si>
    <t>Príprava vnútorného podkladu stropov penetráciou pod omietky a nátery</t>
  </si>
  <si>
    <t>12</t>
  </si>
  <si>
    <t>Pod jemnú omietku</t>
  </si>
  <si>
    <t>7</t>
  </si>
  <si>
    <t>611481119.S</t>
  </si>
  <si>
    <t>Potiahnutie vnútorných stropov sklotextilnou mriežkou s celoplošným prilepením</t>
  </si>
  <si>
    <t>14</t>
  </si>
  <si>
    <t>(1,3*1,15)+(1,3*0,55) "strop"</t>
  </si>
  <si>
    <t>612401918.S</t>
  </si>
  <si>
    <t>Príplatok za navlhčenie nasiakavého povrchu pod omietky vnútorných stien a pilierov</t>
  </si>
  <si>
    <t>16</t>
  </si>
  <si>
    <t>Pod jadrovú omietku</t>
  </si>
  <si>
    <t>(1,7+1,3+1,7+1,3)*1,8 "obklad"</t>
  </si>
  <si>
    <t>-0,7*1,8 "dverný otvor"</t>
  </si>
  <si>
    <t>9</t>
  </si>
  <si>
    <t>612460122.S</t>
  </si>
  <si>
    <t>Príprava vnútorného podkladu stien penetráciou hĺbkovou na nasiakavé podklady</t>
  </si>
  <si>
    <t>18</t>
  </si>
  <si>
    <t>Pod lepidlo na obklady</t>
  </si>
  <si>
    <t>Medzisúčet</t>
  </si>
  <si>
    <t>((1,7+1,3+1,7+1,3)*(2,7-1,8)) "omietka nad obkladom"</t>
  </si>
  <si>
    <t>-(0,55*0,5)*2 "odpočet kvôli prievlaku"</t>
  </si>
  <si>
    <t>-0,7*(2-1,8) "odpočet dverí</t>
  </si>
  <si>
    <t>612460124.S</t>
  </si>
  <si>
    <t>Príprava vnútorného podkladu stien penetráciou pod omietky a nátery</t>
  </si>
  <si>
    <t>20</t>
  </si>
  <si>
    <t>pod štukovú omietku</t>
  </si>
  <si>
    <t>((1,7+1,3+1,7+1,3)*(2,7-1,8)) "omietka nad obkladom po preklad"</t>
  </si>
  <si>
    <t>-0,7*(2-1,8) "odpočet dverí"</t>
  </si>
  <si>
    <t>-(0,55*0,5)*2 "odpočet kvlôli prievlaku</t>
  </si>
  <si>
    <t>11</t>
  </si>
  <si>
    <t>612460241.S</t>
  </si>
  <si>
    <t>Vnútorná omietka stien vápennocementová jadrová (hrubá), hr. 10 mm</t>
  </si>
  <si>
    <t>22</t>
  </si>
  <si>
    <t>Jadrová omietka na murivo pod obkladačky</t>
  </si>
  <si>
    <t>-0,7*(1,8) "dverný otvor"</t>
  </si>
  <si>
    <t>612460383.S</t>
  </si>
  <si>
    <t>Vnútorná omietka stien vápennocementová štuková (jemná), hr. 3 mm</t>
  </si>
  <si>
    <t>24</t>
  </si>
  <si>
    <t>-(0,55*0,5)*2 "odpočet kvôli prekladu</t>
  </si>
  <si>
    <t>13</t>
  </si>
  <si>
    <t>612481119.S</t>
  </si>
  <si>
    <t>Potiahnutie vnútorných stien sklotextilnou mriežkou s celoplošným prilepením</t>
  </si>
  <si>
    <t>26</t>
  </si>
  <si>
    <t>642942111.S</t>
  </si>
  <si>
    <t>Osadenie oceľovej dverovej zárubne alebo rámu, plochy otvoru do 2,5 m2</t>
  </si>
  <si>
    <t>ks</t>
  </si>
  <si>
    <t>28</t>
  </si>
  <si>
    <t>15</t>
  </si>
  <si>
    <t>M</t>
  </si>
  <si>
    <t>553310001700.S</t>
  </si>
  <si>
    <t>Zárubňa kovová šxv 300-1195x500-1970 a 2100 mm, jednodielna zamurovacia</t>
  </si>
  <si>
    <t>30</t>
  </si>
  <si>
    <t>Ostatné konštrukcie a práce-búranie</t>
  </si>
  <si>
    <t>943943221.S</t>
  </si>
  <si>
    <t>Montáž lešenia priestorového ľahkého bez podláh pri zaťaženie do 2 kPa, výšky do 10 m</t>
  </si>
  <si>
    <t>32</t>
  </si>
  <si>
    <t>1,3*1,7*1,2 "pre strop"</t>
  </si>
  <si>
    <t>17</t>
  </si>
  <si>
    <t>943943292.S</t>
  </si>
  <si>
    <t>Príplatok za prvý a každý ďalší i začatý mesiac používania lešenia priestorového ľahkého bez podláh výšky do 10 m a nad 10 do 22 m</t>
  </si>
  <si>
    <t>34</t>
  </si>
  <si>
    <t>943943821.S</t>
  </si>
  <si>
    <t>Demontáž lešenia priestorového ľahkého bez podláh pri zaťažení do 2 kPa, výšky do 10 m</t>
  </si>
  <si>
    <t>36</t>
  </si>
  <si>
    <t>19</t>
  </si>
  <si>
    <t>943955031.S</t>
  </si>
  <si>
    <t>Montáž lešeňovej podlahy bez priečnikov výšky do 10 m</t>
  </si>
  <si>
    <t>38</t>
  </si>
  <si>
    <t>1,3*1,7 "pre strop"</t>
  </si>
  <si>
    <t>943955192.S</t>
  </si>
  <si>
    <t>Príplatok za prvý a každý i začatý mesiac použitia lešeňovej podlahy, pre všetky výšky do 40 m</t>
  </si>
  <si>
    <t>40</t>
  </si>
  <si>
    <t>21</t>
  </si>
  <si>
    <t>943955831.S</t>
  </si>
  <si>
    <t>Demontáž lešeňovej podlahy bez priečnikov alebo pozdĺžnikov výšky do 10 m</t>
  </si>
  <si>
    <t>42</t>
  </si>
  <si>
    <t>952901111.S</t>
  </si>
  <si>
    <t>Vyčistenie budov pri výške podlaží do 4 m</t>
  </si>
  <si>
    <t>44</t>
  </si>
  <si>
    <t>968071125.S-R</t>
  </si>
  <si>
    <t>Vyvesenie kovového dverného krídla plochy do 2 m2</t>
  </si>
  <si>
    <t>46</t>
  </si>
  <si>
    <t>1 "jestvujúce dvere do skladu"</t>
  </si>
  <si>
    <t>968072455.S</t>
  </si>
  <si>
    <t>Vybúranie kovových dverových zárubní plochy do 2 m2,  -0,07600t</t>
  </si>
  <si>
    <t>48</t>
  </si>
  <si>
    <t>0,7*2 "jestvujúce dvere do skladu"</t>
  </si>
  <si>
    <t>25</t>
  </si>
  <si>
    <t>971033631.S</t>
  </si>
  <si>
    <t>Vybúranie otvorov v murive tehl. plochy do 4 m2 hr. do 150 mm,  -0,27000t</t>
  </si>
  <si>
    <t>50</t>
  </si>
  <si>
    <t>0,7*2 "vybúranie otvoru pre dvere do WC</t>
  </si>
  <si>
    <t>972056014.S</t>
  </si>
  <si>
    <t>Jadrové vrty diamantovými korunkami do D 150 mm do stropov - železobetónových -0,00042t</t>
  </si>
  <si>
    <t>cm</t>
  </si>
  <si>
    <t>52</t>
  </si>
  <si>
    <t>27</t>
  </si>
  <si>
    <t>973031334.S</t>
  </si>
  <si>
    <t>Vysekanie v murive z tehál kapsy plochy do 0,25 m2, hl. do 150 mm,  -0,04000t</t>
  </si>
  <si>
    <t>54</t>
  </si>
  <si>
    <t>vysekanie kapsy pre previazanie novej priečky s jestvujúcim murivom (alt. previazanie uholníkmi)</t>
  </si>
  <si>
    <t>4*2</t>
  </si>
  <si>
    <t>974031142.S</t>
  </si>
  <si>
    <t>Vysekanie rýh v akomkoľvek murive tehlovom na akúkoľvek maltu do hĺbky 70 mm a š. do 70 mm,  -0,00900t</t>
  </si>
  <si>
    <t>56</t>
  </si>
  <si>
    <t>vysekanie rýh pre prívod vody do umývadla</t>
  </si>
  <si>
    <t>2*2</t>
  </si>
  <si>
    <t>vysekanie rýh pre prívod vody do WC</t>
  </si>
  <si>
    <t>1,9</t>
  </si>
  <si>
    <t>vysekanie rýh pre odtok z umývadla</t>
  </si>
  <si>
    <t>1,8</t>
  </si>
  <si>
    <t>29</t>
  </si>
  <si>
    <t>974032851.S</t>
  </si>
  <si>
    <t>Vyrezanie rýh frézovaním v murive z dierovaných pálených tehál hĺbky 25 mm, š. 40 mm -0,00125t</t>
  </si>
  <si>
    <t>58</t>
  </si>
  <si>
    <t>Zafrézovanie drážok pre elektroinštalačné káble</t>
  </si>
  <si>
    <t>2*1,2</t>
  </si>
  <si>
    <t>974032861.S</t>
  </si>
  <si>
    <t>Vyrezanie rýh frézovaním v murive z dierovaných pálených tehál v priestore priľahlom k stropnej konštrukcii hĺbky 25 mm, š. 40 mm -0,00125t</t>
  </si>
  <si>
    <t>60</t>
  </si>
  <si>
    <t>frézovanie drážok pre kábel k svietidlu</t>
  </si>
  <si>
    <t>4,5</t>
  </si>
  <si>
    <t>31</t>
  </si>
  <si>
    <t>974041212.S-R</t>
  </si>
  <si>
    <t>Rezanie drážky diamantovým kotúčom s očistením</t>
  </si>
  <si>
    <t>62</t>
  </si>
  <si>
    <t>(1,7+1,3+1,7+1,3) "obklad"</t>
  </si>
  <si>
    <t>-0,7 "dverný otvor"</t>
  </si>
  <si>
    <t>978011111.S</t>
  </si>
  <si>
    <t>Otlčenie omietok stropov vnútorných vápenných alebo vápennocementových v rozsahu do 5 %,  -0,00200t</t>
  </si>
  <si>
    <t>64</t>
  </si>
  <si>
    <t>33</t>
  </si>
  <si>
    <t>978013141.S</t>
  </si>
  <si>
    <t>Otlčenie omietok stien vnútorných vápenných alebo vápennocementových v rozsahu do 30 %,  -0,01000t</t>
  </si>
  <si>
    <t>66</t>
  </si>
  <si>
    <t>nad obkladmi po strop</t>
  </si>
  <si>
    <t>((1,7+1,3+1,7+1,3)*(2,7-1,8)) "jestvujúca omietka v úrovni nad novým obkladom"</t>
  </si>
  <si>
    <t>(-0,55*0,5)*2 "odpočet kvôli prekladu</t>
  </si>
  <si>
    <t>978013191.S</t>
  </si>
  <si>
    <t>Otlčenie omietok stien vnútorných vápenných alebo vápennocementových v rozsahu do 100 %,  -0,04600t</t>
  </si>
  <si>
    <t>68</t>
  </si>
  <si>
    <t>pod obkladmi</t>
  </si>
  <si>
    <t>((1,7+1,3+1,7+1,3)*(1,8)) "omietka v mieste nového obkladu"</t>
  </si>
  <si>
    <t>-0,7*(1,8) "odpočet dverí"</t>
  </si>
  <si>
    <t>35</t>
  </si>
  <si>
    <t>979011131.S</t>
  </si>
  <si>
    <t>Zvislá doprava sutiny po schodoch ručne do 3,5 m</t>
  </si>
  <si>
    <t>t</t>
  </si>
  <si>
    <t>70</t>
  </si>
  <si>
    <t>979011141.S</t>
  </si>
  <si>
    <t>Zvislá doprava sutiny po schodoch ručne, príplatok za každých ďalších 3,5 m</t>
  </si>
  <si>
    <t>72</t>
  </si>
  <si>
    <t>2,762*2 "Prepočítané koeficientom množstva</t>
  </si>
  <si>
    <t>37</t>
  </si>
  <si>
    <t>979082111.S</t>
  </si>
  <si>
    <t>Vnútrostavenisková doprava sutiny a vybúraných hmôt do 10 m</t>
  </si>
  <si>
    <t>74</t>
  </si>
  <si>
    <t>979082121.S</t>
  </si>
  <si>
    <t>Vnútrostavenisková doprava sutiny a vybúraných hmôt za každých ďalších 5 m</t>
  </si>
  <si>
    <t>76</t>
  </si>
  <si>
    <t>2,762*5 "Prepočítané koeficientom množstva</t>
  </si>
  <si>
    <t>39</t>
  </si>
  <si>
    <t>979087213.S</t>
  </si>
  <si>
    <t>Nakladanie na dopravné prostriedky pre vodorovnú dopravu vybúraných hmôt</t>
  </si>
  <si>
    <t>78</t>
  </si>
  <si>
    <t>979089012.S</t>
  </si>
  <si>
    <t>Poplatok za skládku - betón, tehly, dlaždice, obkladačky a keramika  (17 01), ostatné</t>
  </si>
  <si>
    <t>80</t>
  </si>
  <si>
    <t>41</t>
  </si>
  <si>
    <t>979089712.S</t>
  </si>
  <si>
    <t>Prenájom kontajneru 5 m3</t>
  </si>
  <si>
    <t>82</t>
  </si>
  <si>
    <t>MV</t>
  </si>
  <si>
    <t>Murárske výpomoci</t>
  </si>
  <si>
    <t>%</t>
  </si>
  <si>
    <t>84</t>
  </si>
  <si>
    <t>43</t>
  </si>
  <si>
    <t>PPV</t>
  </si>
  <si>
    <t>Podiel pridružených výkonov</t>
  </si>
  <si>
    <t>86</t>
  </si>
  <si>
    <t>99</t>
  </si>
  <si>
    <t>Presun hmôt HSV</t>
  </si>
  <si>
    <t>998009001.S</t>
  </si>
  <si>
    <t>Presun hmôt lešenia pre budovy s výškou do 3,5 m</t>
  </si>
  <si>
    <t>88</t>
  </si>
  <si>
    <t>45</t>
  </si>
  <si>
    <t>998009009.S</t>
  </si>
  <si>
    <t>Príplatok za presun hmôt lešenia pre budovy s výškou do 3,5 m, za k.ď. začatých 3,5 m</t>
  </si>
  <si>
    <t>90</t>
  </si>
  <si>
    <t>0,196*2 "Prepočítané koeficientom množstva</t>
  </si>
  <si>
    <t>998011002.S</t>
  </si>
  <si>
    <t>Presun hmôt pre budovy (801, 803, 812), zvislá konštr. z tehál, tvárnic, z kovu výšky do 12 m</t>
  </si>
  <si>
    <t>92</t>
  </si>
  <si>
    <t>2,606-0,196</t>
  </si>
  <si>
    <t>PSV</t>
  </si>
  <si>
    <t>Práce a dodávky PSV</t>
  </si>
  <si>
    <t>711</t>
  </si>
  <si>
    <t>Izolácie proti vode a vlhkosti</t>
  </si>
  <si>
    <t>47</t>
  </si>
  <si>
    <t>711211001.S</t>
  </si>
  <si>
    <t>Jednozlož. hydroizolačná hmota disperzná, náter na vnútorne použitie vodorovná</t>
  </si>
  <si>
    <t>94</t>
  </si>
  <si>
    <t>Pod dlažby</t>
  </si>
  <si>
    <t>1,7*1,3 "dlažba"</t>
  </si>
  <si>
    <t>711212001.S</t>
  </si>
  <si>
    <t>Jednozlož. hydroizolačná hmota disperzná, náter na vnútorne použitie zvislá</t>
  </si>
  <si>
    <t>96</t>
  </si>
  <si>
    <t>Pod obklady</t>
  </si>
  <si>
    <t>49</t>
  </si>
  <si>
    <t>998711202.S</t>
  </si>
  <si>
    <t>Presun hmôt pre izoláciu proti vode v objektoch výšky nad 6 do 12 m</t>
  </si>
  <si>
    <t>98</t>
  </si>
  <si>
    <t>721</t>
  </si>
  <si>
    <t>Zdravotechnika - vnútorná kanalizácia</t>
  </si>
  <si>
    <t>721171106.S</t>
  </si>
  <si>
    <t>Potrubie z PVC - U odpadové ležaté hrdlové D 50 mm</t>
  </si>
  <si>
    <t>100</t>
  </si>
  <si>
    <t>1,5+1+1,3+1,5</t>
  </si>
  <si>
    <t>51</t>
  </si>
  <si>
    <t>721194109.S</t>
  </si>
  <si>
    <t>Zriadenie prípojky na potrubí vyvedenie a upevnenie odpadových výpustiek D 110 mm</t>
  </si>
  <si>
    <t>102</t>
  </si>
  <si>
    <t>1 "ku WC</t>
  </si>
  <si>
    <t>998721202.S</t>
  </si>
  <si>
    <t>Presun hmôt pre vnútornú kanalizáciu v objektoch výšky nad 6 do 12 m</t>
  </si>
  <si>
    <t>104</t>
  </si>
  <si>
    <t>722</t>
  </si>
  <si>
    <t>Zdravotechnika - vnútorný vodovod</t>
  </si>
  <si>
    <t>53</t>
  </si>
  <si>
    <t>722172921.S</t>
  </si>
  <si>
    <t>Montáž vodovodného plasthliníkového potrubia lisovaním D 26 mm</t>
  </si>
  <si>
    <t>106</t>
  </si>
  <si>
    <t>2*4,8 " prívod teplej a studenej vody k umývadlu</t>
  </si>
  <si>
    <t>3,1 "prívod studenej vody do WC</t>
  </si>
  <si>
    <t>286210001900.S</t>
  </si>
  <si>
    <t>Rúra plasthliníková, D 26 mm, 5 m tyče</t>
  </si>
  <si>
    <t>108</t>
  </si>
  <si>
    <t>55</t>
  </si>
  <si>
    <t>722173160.S</t>
  </si>
  <si>
    <t>Montáž plasthliníkového prechodu pre vodu lisovaním D 26 mm</t>
  </si>
  <si>
    <t>110</t>
  </si>
  <si>
    <t>2*1 " prívod teplej a studenej vody k dvom sprchovým batéríam</t>
  </si>
  <si>
    <t>1 "prívod studenej vody do WC</t>
  </si>
  <si>
    <t>286220023700.S</t>
  </si>
  <si>
    <t>Prechod lisovací pre plasthliníkové potrubia D 26x1"</t>
  </si>
  <si>
    <t>112</t>
  </si>
  <si>
    <t>57</t>
  </si>
  <si>
    <t>998722202.S</t>
  </si>
  <si>
    <t>Presun hmôt pre vnútorný vodovod v objektoch výšky nad 6 do 12 m</t>
  </si>
  <si>
    <t>114</t>
  </si>
  <si>
    <t>725</t>
  </si>
  <si>
    <t>Zdravotechnika - zariaďovacie predmety</t>
  </si>
  <si>
    <t>725119109.S</t>
  </si>
  <si>
    <t>Montáž tlakového tlačidlového splachovača</t>
  </si>
  <si>
    <t>116</t>
  </si>
  <si>
    <t>59</t>
  </si>
  <si>
    <t>552380001300.S</t>
  </si>
  <si>
    <t>Ovládacie tlačidlo podomietkové pre dvojité splachovanie</t>
  </si>
  <si>
    <t>118</t>
  </si>
  <si>
    <t>552380001700.S</t>
  </si>
  <si>
    <t>Krycí rámik k tlačidlu podomietkovému pre dvojité splachovanie</t>
  </si>
  <si>
    <t>120</t>
  </si>
  <si>
    <t>61</t>
  </si>
  <si>
    <t>725119410.S</t>
  </si>
  <si>
    <t>Montáž záchodovej misy keramickej zavesenej s rovným odpadom</t>
  </si>
  <si>
    <t>122</t>
  </si>
  <si>
    <t>642360000500.S</t>
  </si>
  <si>
    <t>Misa záchodová keramická závesná so splachovacím okruhom</t>
  </si>
  <si>
    <t>124</t>
  </si>
  <si>
    <t>63</t>
  </si>
  <si>
    <t>725149715.S</t>
  </si>
  <si>
    <t>Montáž predstenového systému záchodov do ľahkých stien s kovovou konštrukciou</t>
  </si>
  <si>
    <t>126</t>
  </si>
  <si>
    <t>552370000100.S</t>
  </si>
  <si>
    <t>Predstenový systém pre závesné WC so splachovacou podomietkovou nádržou do ľahkých montovaných konštrukcií</t>
  </si>
  <si>
    <t>128</t>
  </si>
  <si>
    <t>65</t>
  </si>
  <si>
    <t>725219401.S</t>
  </si>
  <si>
    <t>Montáž umývadla keramického na skrutky do muriva, bez výtokovej armatúry</t>
  </si>
  <si>
    <t>130</t>
  </si>
  <si>
    <t>642110004300.S</t>
  </si>
  <si>
    <t>Umývadlo keramické bežný typ</t>
  </si>
  <si>
    <t>132</t>
  </si>
  <si>
    <t>67</t>
  </si>
  <si>
    <t>725291112.S</t>
  </si>
  <si>
    <t>Montáž záchodového sedadla s poklopom</t>
  </si>
  <si>
    <t>134</t>
  </si>
  <si>
    <t>554330000200.S</t>
  </si>
  <si>
    <t>Záchodové sedadlo plastové s poklopom s automatickým pozvoľným sklápaním</t>
  </si>
  <si>
    <t>136</t>
  </si>
  <si>
    <t>69</t>
  </si>
  <si>
    <t>725819401.S</t>
  </si>
  <si>
    <t>Montáž ventilu rohového s pripojovacou rúrkou G 1/2</t>
  </si>
  <si>
    <t>138</t>
  </si>
  <si>
    <t>551110020000.S</t>
  </si>
  <si>
    <t>Guľový ventil rohový, 1/2" - 1/2", s filtrom, chrómovaná mosadz</t>
  </si>
  <si>
    <t>140</t>
  </si>
  <si>
    <t>71</t>
  </si>
  <si>
    <t>725829601.S</t>
  </si>
  <si>
    <t>Montáž batérie umývadlovej a drezovej stojankovej, pákovej alebo klasickej s mechanickým ovládaním</t>
  </si>
  <si>
    <t>142</t>
  </si>
  <si>
    <t>551450003800.S</t>
  </si>
  <si>
    <t>Batéria umývadlová stojanková páková</t>
  </si>
  <si>
    <t>144</t>
  </si>
  <si>
    <t>73</t>
  </si>
  <si>
    <t>725869301.S</t>
  </si>
  <si>
    <t>Montáž zápachovej uzávierky pre zariaďovacie predmety, umývadlovej do D 40 mm</t>
  </si>
  <si>
    <t>146</t>
  </si>
  <si>
    <t>551620005600.S</t>
  </si>
  <si>
    <t>Zápachová uzávierka - sifón pre umývadlá DN 50</t>
  </si>
  <si>
    <t>148</t>
  </si>
  <si>
    <t>75</t>
  </si>
  <si>
    <t>998725202.S</t>
  </si>
  <si>
    <t>Presun hmôt pre zariaďovacie predmety v objektoch výšky nad 6 do 12 m</t>
  </si>
  <si>
    <t>150</t>
  </si>
  <si>
    <t>763</t>
  </si>
  <si>
    <t>Konštrukcie - drevostavby</t>
  </si>
  <si>
    <t>763120011.S</t>
  </si>
  <si>
    <t>Sadrokartónová inštalačná predstena pre sanitárne zariadenia, kca CD+UD, dvojito opláštená doskou impregnovanou H2 2x12,5 mm</t>
  </si>
  <si>
    <t>152</t>
  </si>
  <si>
    <t>1,3*1,5</t>
  </si>
  <si>
    <t>1,3*0,25</t>
  </si>
  <si>
    <t>77</t>
  </si>
  <si>
    <t>763135045.S</t>
  </si>
  <si>
    <t>Kazetový podhľad 600 x 600 mm, hrana ostrá, konštrukcia viditeľná, doska sadrokartónová biela hr. 10 mm</t>
  </si>
  <si>
    <t>154</t>
  </si>
  <si>
    <t>998763403.S</t>
  </si>
  <si>
    <t>Presun hmôt pre sadrokartónové konštrukcie v stavbách (objektoch) výšky od 7 do 24 m</t>
  </si>
  <si>
    <t>156</t>
  </si>
  <si>
    <t>766</t>
  </si>
  <si>
    <t>Konštrukcie stolárske</t>
  </si>
  <si>
    <t>79</t>
  </si>
  <si>
    <t>766662112.S</t>
  </si>
  <si>
    <t>Montáž dverového krídla otočného jednokrídlového poldrážkového, do existujúcej zárubne, vrátane kovania</t>
  </si>
  <si>
    <t>158</t>
  </si>
  <si>
    <t>549150000600.S</t>
  </si>
  <si>
    <t>Kľučka dverová a rozeta 2x, nehrdzavejúca oceľ, povrch nerez brúsený</t>
  </si>
  <si>
    <t>160</t>
  </si>
  <si>
    <t>81</t>
  </si>
  <si>
    <t>611650001010.S</t>
  </si>
  <si>
    <t>Dvere vnútorné protipožiarne drevené EI EW 30 D3, šxv 600x1970 mm, požiarna výplň DTD, SK certifikát, CPL lamino 0,2 mm</t>
  </si>
  <si>
    <t>162</t>
  </si>
  <si>
    <t>766695212.S</t>
  </si>
  <si>
    <t>Montáž prahu dverí, jednokrídlových</t>
  </si>
  <si>
    <t>164</t>
  </si>
  <si>
    <t>83</t>
  </si>
  <si>
    <t>611890003000.S</t>
  </si>
  <si>
    <t>Prah dubový, dĺžka 610 mm, šírka 90 mm</t>
  </si>
  <si>
    <t>166</t>
  </si>
  <si>
    <t>998766201.S</t>
  </si>
  <si>
    <t>Presun hmot pre konštrukcie stolárske v objektoch výšky do 6 m</t>
  </si>
  <si>
    <t>168</t>
  </si>
  <si>
    <t>769</t>
  </si>
  <si>
    <t>Montáže vzduchotechnických zariadení</t>
  </si>
  <si>
    <t>85</t>
  </si>
  <si>
    <t>769011399-R</t>
  </si>
  <si>
    <t>Montáž ventilátora do kazetového podhľadu, 10 m hranatého plechového potrubia vrátane tvaroviek a komponentov, realizácia prierazov cez steny a fasádu</t>
  </si>
  <si>
    <t>kpl</t>
  </si>
  <si>
    <t>170</t>
  </si>
  <si>
    <t>Montáž ventilátora do kazetového podhľadu s napojením na svetelný vypínač a s časovým dobehom</t>
  </si>
  <si>
    <t>Montáž hranatého plechového potrubia prechádzajúceho cez chodbu do umyvárne a následne vyústenie cez fasádu von</t>
  </si>
  <si>
    <t>,vrátane tvaroviek, fasádnej mriežky a ďalších komponentov</t>
  </si>
  <si>
    <t>Realizácia troch prierazov - 1 prieraz cez fasádu a 2 prierazy cez interiérové steny</t>
  </si>
  <si>
    <t>Stavebné vysprávky po prierazoch</t>
  </si>
  <si>
    <t>Lešenie, prenájom,montáž, demontáž a doprava</t>
  </si>
  <si>
    <t>429140011900.S-R</t>
  </si>
  <si>
    <t>Dodávka ventilátora do kazetového podhľadu pre odvetranie WC, 10 m hranaté plechové potrubie, ostatný materiál</t>
  </si>
  <si>
    <t>172</t>
  </si>
  <si>
    <t>Dodávka ventilátora do kazetového podhľadu pre odvetranie WC s napojením na svetelný vypínač a s časovým dobehom</t>
  </si>
  <si>
    <t>dodávka hranatého plechového potrubia vrátane tvaroviek, fasádnej mriežky a ďalších komponentov</t>
  </si>
  <si>
    <t>Pridružený, pomocný a kotevný materiál</t>
  </si>
  <si>
    <t>87</t>
  </si>
  <si>
    <t>998769203.S</t>
  </si>
  <si>
    <t>Presun hmôt pre montáž vzduchotechnických zariadení v stavbe (objekte) výšky nad 7 do 24 m</t>
  </si>
  <si>
    <t>174</t>
  </si>
  <si>
    <t>771</t>
  </si>
  <si>
    <t>Podlahy z dlaždíc</t>
  </si>
  <si>
    <t>771578531.S</t>
  </si>
  <si>
    <t>Montáž podláh z dlaždíc keramických veľkoformátových kladených do tmelu flexibilného, nad 2 do 4 ks/m2</t>
  </si>
  <si>
    <t>176</t>
  </si>
  <si>
    <t>89</t>
  </si>
  <si>
    <t>597740002100.S</t>
  </si>
  <si>
    <t>Dlaždice keramické, lxvxhr 598x598x10 mm, gresové neglazované</t>
  </si>
  <si>
    <t>178</t>
  </si>
  <si>
    <t>771578551.S</t>
  </si>
  <si>
    <t>Príplatok k montáži podláh z dlaždíc keramických za jednotlivú plochu do 5 m2</t>
  </si>
  <si>
    <t>180</t>
  </si>
  <si>
    <t>91</t>
  </si>
  <si>
    <t>771991101.S</t>
  </si>
  <si>
    <t>Zametanie podkladu pred kladením dlažby</t>
  </si>
  <si>
    <t>182</t>
  </si>
  <si>
    <t>771991102.S</t>
  </si>
  <si>
    <t>Vysávanie podkladu pred kladením dlažby</t>
  </si>
  <si>
    <t>184</t>
  </si>
  <si>
    <t>93</t>
  </si>
  <si>
    <t>771991102.S-R</t>
  </si>
  <si>
    <t>Vysávanie podkladu po prácach</t>
  </si>
  <si>
    <t>186</t>
  </si>
  <si>
    <t>771991121.S</t>
  </si>
  <si>
    <t>Tmelenie podkladu, úpravy prasklín a nerovností pred kladením dlažby hr. 3 mm</t>
  </si>
  <si>
    <t>188</t>
  </si>
  <si>
    <t>95</t>
  </si>
  <si>
    <t>771991122.S</t>
  </si>
  <si>
    <t>Tmelenie podkladu, stierkovanie vyrovnávacím tmelom pred kladením dlažby lokálne hr. 3 mm</t>
  </si>
  <si>
    <t>190</t>
  </si>
  <si>
    <t>771991134.S</t>
  </si>
  <si>
    <t>Vyspravenie podkladu nivelačnou stierkou pred kladením dlažby hr. 5 mm</t>
  </si>
  <si>
    <t>192</t>
  </si>
  <si>
    <t>97</t>
  </si>
  <si>
    <t>771991251.S</t>
  </si>
  <si>
    <t>Výplň škáry pre dlažby silikónovým tmelom</t>
  </si>
  <si>
    <t>194</t>
  </si>
  <si>
    <t>4*1,8 "4 vnútorné rohy do výšky 1,8 m</t>
  </si>
  <si>
    <t>(1,7+1,3+1,7+1,3) "po obvode dlažby</t>
  </si>
  <si>
    <t>771991252.S</t>
  </si>
  <si>
    <t>Výplň škáry pre dlažby akrylátovým tmelom</t>
  </si>
  <si>
    <t>196</t>
  </si>
  <si>
    <t>0,7 "škára pod prahom vo dverách</t>
  </si>
  <si>
    <t>1,7+1,3+1,7+1,3-0,7 "strieška po obvode obkladov</t>
  </si>
  <si>
    <t>998771202.S</t>
  </si>
  <si>
    <t>Presun hmôt pre podlahy z dlaždíc v objektoch výšky nad 6 do 12 m</t>
  </si>
  <si>
    <t>198</t>
  </si>
  <si>
    <t>776</t>
  </si>
  <si>
    <t>Podlahy povlakové</t>
  </si>
  <si>
    <t>776401800.S</t>
  </si>
  <si>
    <t>Demontáž soklíkov alebo líšt</t>
  </si>
  <si>
    <t>200</t>
  </si>
  <si>
    <t>1,7+1,3+1,3+0,5-0,7</t>
  </si>
  <si>
    <t>101</t>
  </si>
  <si>
    <t>776511820.S</t>
  </si>
  <si>
    <t>Odstránenie povlakových podláh z nášľapnej plochy lepených s podložkou,  -0,00100t</t>
  </si>
  <si>
    <t>202</t>
  </si>
  <si>
    <t>998776202.S</t>
  </si>
  <si>
    <t>Presun hmôt pre podlahy povlakové v objektoch výšky nad 6 do 12 m</t>
  </si>
  <si>
    <t>204</t>
  </si>
  <si>
    <t>781</t>
  </si>
  <si>
    <t>Obklady</t>
  </si>
  <si>
    <t>103</t>
  </si>
  <si>
    <t>781445217.S</t>
  </si>
  <si>
    <t>Montáž obkladov vnútor. stien z obkladačiek kladených do tmelu flexibilného veľ. 300x600 mm</t>
  </si>
  <si>
    <t>206</t>
  </si>
  <si>
    <t>(1,7+1,3+1,7+1,3)*1,8 "obklad formátu 30x60 cm resp. 60x60 cm"</t>
  </si>
  <si>
    <t>-(0,7*1,8) "dverný otvor</t>
  </si>
  <si>
    <t>597640001800.S</t>
  </si>
  <si>
    <t>Obkladačky keramické lxvxhr 298x598x10 mm</t>
  </si>
  <si>
    <t>208</t>
  </si>
  <si>
    <t>9,54*1,06 "Prepočítané koeficientom množstva</t>
  </si>
  <si>
    <t>105</t>
  </si>
  <si>
    <t>781991111.S-R</t>
  </si>
  <si>
    <t>Vykrúženie vyrezanie otvorov do obkladu priemeru do 90 mm</t>
  </si>
  <si>
    <t>210</t>
  </si>
  <si>
    <t>1 "vypínač</t>
  </si>
  <si>
    <t>2 "prestup pre nástenky k umývadlovej batérii</t>
  </si>
  <si>
    <t>1 "prestup pre nástenku k WC</t>
  </si>
  <si>
    <t>998781202.S</t>
  </si>
  <si>
    <t>Presun hmôt pre obklady keramické v objektoch výšky nad 6 do 12 m</t>
  </si>
  <si>
    <t>212</t>
  </si>
  <si>
    <t>784</t>
  </si>
  <si>
    <t>Maľby</t>
  </si>
  <si>
    <t>107</t>
  </si>
  <si>
    <t>784402801.S</t>
  </si>
  <si>
    <t>Odstránenie malieb oškrabaním, výšky do 3,80 m, -0,0003 t</t>
  </si>
  <si>
    <t>214</t>
  </si>
  <si>
    <t>(1,3*1,7) "strop"</t>
  </si>
  <si>
    <t>((1,7+1,3+1,7+1,3)*(2,7)) "omietka nad obkladom"</t>
  </si>
  <si>
    <t>-0,7*(2) "odpočet dverí</t>
  </si>
  <si>
    <t>784410010.S</t>
  </si>
  <si>
    <t>Oblepenie vypínačov, zásuviek páskou výšky do 3,80 m</t>
  </si>
  <si>
    <t>216</t>
  </si>
  <si>
    <t>109</t>
  </si>
  <si>
    <t>784410030.S</t>
  </si>
  <si>
    <t>Oblepenie soklov, stykov, okrajov a iných zariadení, výšky miestnosti do 3,80 m</t>
  </si>
  <si>
    <t>218</t>
  </si>
  <si>
    <t>1,7+1,3+1,7+1,3-0,7 "oblepenie obkladu na vrchu</t>
  </si>
  <si>
    <t>784410100.S</t>
  </si>
  <si>
    <t>Penetrovanie jednonásobné jemnozrnných podkladov výšky do 3,80 m</t>
  </si>
  <si>
    <t>220</t>
  </si>
  <si>
    <t>111</t>
  </si>
  <si>
    <t>784410500.S</t>
  </si>
  <si>
    <t>Prebrúsenie a oprášenie jemnozrnných povrchov výšky do 3,80 m</t>
  </si>
  <si>
    <t>222</t>
  </si>
  <si>
    <t>784410600.S</t>
  </si>
  <si>
    <t>Vyrovnanie trhlín a nerovností na jemnozrnných povrchoch výšky do 3,80 m</t>
  </si>
  <si>
    <t>224</t>
  </si>
  <si>
    <t>113</t>
  </si>
  <si>
    <t>784418013.S</t>
  </si>
  <si>
    <t>Zakrývanie podláh a zariadení plachtou v miestnostiach alebo na schodisku</t>
  </si>
  <si>
    <t>226</t>
  </si>
  <si>
    <t>1,7*1,3</t>
  </si>
  <si>
    <t>784430303.S</t>
  </si>
  <si>
    <t>Vyhladenie spojov akrylátovým tmelom dvojnásobné do výšky 3.80 m</t>
  </si>
  <si>
    <t>228</t>
  </si>
  <si>
    <t>115</t>
  </si>
  <si>
    <t>784444650.S</t>
  </si>
  <si>
    <t>Maľby fungicídne a antibakteriálne na báze vinylu / latexu ručne nanášané, dvojnásobné základné na jemnozrnný podklad výšky do 3,80 m</t>
  </si>
  <si>
    <t>230</t>
  </si>
  <si>
    <t>HZS</t>
  </si>
  <si>
    <t>Hodinové zúčtovacie sadzby</t>
  </si>
  <si>
    <t>HZS000112.S</t>
  </si>
  <si>
    <t>Stavebno montážne práce náročnejšie, ucelené, obtiažne, rutinné (Tr. 2) v rozsahu 8 a viac hodín - nepredvídateľné práce</t>
  </si>
  <si>
    <t>hod</t>
  </si>
  <si>
    <t>512</t>
  </si>
  <si>
    <t>-1847151836</t>
  </si>
  <si>
    <t>02 - 2.06 Sklad</t>
  </si>
  <si>
    <t xml:space="preserve">    783 - Nátery</t>
  </si>
  <si>
    <t>(4,625-1,275)*1,7</t>
  </si>
  <si>
    <t>0,55*0,55*2 "odpočet kvôli stĺpom</t>
  </si>
  <si>
    <t>1,15*2,7</t>
  </si>
  <si>
    <t>612421231.S</t>
  </si>
  <si>
    <t>Oprava vnútorných vápenných omietok stien, opravovaná plocha nad 5 do 10 %,štuková</t>
  </si>
  <si>
    <t>((4,625-1,275)+1,7+(4,625-1,275))*2,7</t>
  </si>
  <si>
    <t>0,55*0,5*2 "odpočet kvôli prievlaku</t>
  </si>
  <si>
    <t>pod štukovú omietku na novú priečku</t>
  </si>
  <si>
    <t>3,105</t>
  </si>
  <si>
    <t>Jadrová omietka na novú priečku</t>
  </si>
  <si>
    <t>(1,7-0,55)*2,7</t>
  </si>
  <si>
    <t>6,3*1,2 "pre strop"</t>
  </si>
  <si>
    <t>0,9*2 "vybúranie otvoru pre dvere do skladu</t>
  </si>
  <si>
    <t>6,5</t>
  </si>
  <si>
    <t>1,484*2 "Prepočítané koeficientom množstva</t>
  </si>
  <si>
    <t>1,484*5 "Prepočítané koeficientom množstva</t>
  </si>
  <si>
    <t>0,56*2 "Prepočítané koeficientom množstva</t>
  </si>
  <si>
    <t>2,376-0,56</t>
  </si>
  <si>
    <t>Spätná montáž pôvodného dverového krídla otočného jednokrídlového poldrážkového, do existujúcej zárubne, vrátane kovania</t>
  </si>
  <si>
    <t>611890004200.S</t>
  </si>
  <si>
    <t>Prah dubový, dĺžka 910 mm, šírka 90 mm</t>
  </si>
  <si>
    <t>998766202.S</t>
  </si>
  <si>
    <t>Presun hmot pre konštrukcie stolárske v objektoch výšky nad 6 do 12 m</t>
  </si>
  <si>
    <t>(4,625-1,275)+1,7+(4,625-1,275)+0,5</t>
  </si>
  <si>
    <t>776420011.S</t>
  </si>
  <si>
    <t>Lepenie podlahových soklov z PVC vytiahnutím</t>
  </si>
  <si>
    <t>(4,625-1,275)+1,7+(4,625-1,275)+1,7</t>
  </si>
  <si>
    <t>(0,55+0,55)*2 "okolo stĺpov</t>
  </si>
  <si>
    <t>284110002100.S</t>
  </si>
  <si>
    <t>Podlaha PVC homogénna</t>
  </si>
  <si>
    <t>12,3*0,102 "Prepočítané koeficientom množstva</t>
  </si>
  <si>
    <t>776560010.S</t>
  </si>
  <si>
    <t>Lepenie povlakových podláh z prírodného linolea</t>
  </si>
  <si>
    <t>284140001030.S</t>
  </si>
  <si>
    <t>Podlaha z prírodného linolea</t>
  </si>
  <si>
    <t>6,3*1,03 "Prepočítané koeficientom množstva</t>
  </si>
  <si>
    <t>776990100.S</t>
  </si>
  <si>
    <t>Zametanie podkladu pred kladením povlakových podláh</t>
  </si>
  <si>
    <t>776990105.S</t>
  </si>
  <si>
    <t>Vysávanie podkladu pred kladením povlakových podláh</t>
  </si>
  <si>
    <t>776990110.S</t>
  </si>
  <si>
    <t>Penetrovanie podkladu pred kladením povlakových podláh</t>
  </si>
  <si>
    <t>776992121.S</t>
  </si>
  <si>
    <t>Tmelenie podkladu, úpravy prasklín a nerovností hr. 3 mm</t>
  </si>
  <si>
    <t>776992127.S</t>
  </si>
  <si>
    <t>Vyspravenie podkladu nivelačnou stierkou hr. 5 mm</t>
  </si>
  <si>
    <t>776992210.S</t>
  </si>
  <si>
    <t>Príprava podkladu prebrúsením betónu ručným elektrickým náradím</t>
  </si>
  <si>
    <t>783</t>
  </si>
  <si>
    <t>Nátery</t>
  </si>
  <si>
    <t>783812100.S</t>
  </si>
  <si>
    <t>Nátery olejové farby bielej omietok stien dvojnásobné 1x s emailovaním</t>
  </si>
  <si>
    <t>((4,625-1,275)+1,7+(4,625-1,275))*1,2 "náter sokla</t>
  </si>
  <si>
    <t>Strop</t>
  </si>
  <si>
    <t>Steny</t>
  </si>
  <si>
    <t>784418011.S</t>
  </si>
  <si>
    <t>Zakrývanie otvorov, podláh a zariadení fóliou v miestnostiach alebo na schodisku</t>
  </si>
  <si>
    <t>Podlaha</t>
  </si>
  <si>
    <t>921594467</t>
  </si>
  <si>
    <t>03 - 2.01 a 2.03 Chodba</t>
  </si>
  <si>
    <t>(1,5+4,625+2,725+9,125+5,6+2+13,08+2+1,775+4,625)*2,47</t>
  </si>
  <si>
    <t>odpočet dverí</t>
  </si>
  <si>
    <t>-1*2*3</t>
  </si>
  <si>
    <t>-0,9*2*7</t>
  </si>
  <si>
    <t>-0,7*2*2</t>
  </si>
  <si>
    <t>941955001.S</t>
  </si>
  <si>
    <t>Lešenie ľahké pracovné pomocné, s výškou lešeňovej podlahy do 1,20 m</t>
  </si>
  <si>
    <t>Pre steny</t>
  </si>
  <si>
    <t>(1,5+4,625+2,725+9,125+5,6+2+13,08+2+1,775+4,625)*1,2</t>
  </si>
  <si>
    <t>Pre preklady</t>
  </si>
  <si>
    <t>2*3*1,2</t>
  </si>
  <si>
    <t>973041511.S-R</t>
  </si>
  <si>
    <t>Vyrezanie a vysekanie otvoru v betóne s realizáciou výstuže so závesným nosným hákom pre nižšie podlažie a následným zaliatím opravnou maltou</t>
  </si>
  <si>
    <t>976084111.S-R</t>
  </si>
  <si>
    <t>Oblepenie a ochrana ochranných uholníkov na rohoch stien v chodbe</t>
  </si>
  <si>
    <t>7*1,25</t>
  </si>
  <si>
    <t>978013121.S</t>
  </si>
  <si>
    <t>Otlčenie omietok stien vnútorných vápenných alebo vápennocementových v rozsahu do 10 %,  -0,00400t</t>
  </si>
  <si>
    <t>0,758*2 "Prepočítané koeficientom množstva</t>
  </si>
  <si>
    <t>0,758*5 "Prepočítané koeficientom množstva</t>
  </si>
  <si>
    <t>0,097*2 "Prepočítané koeficientom množstva</t>
  </si>
  <si>
    <t>4,71-0,097</t>
  </si>
  <si>
    <t>766621355.S-R</t>
  </si>
  <si>
    <t>Spätná montáž oceľových ochranných uholníkov na rohy stien</t>
  </si>
  <si>
    <t>766662811.S</t>
  </si>
  <si>
    <t>Demontáž dverného krídla, dokovanie prahu dverí jednokrídlových,  -0,00100t</t>
  </si>
  <si>
    <t>766695212.S-R</t>
  </si>
  <si>
    <t>Demontáž, obrúsenie, nový náter a spätná montáž prahu dverí, jednokrídlových</t>
  </si>
  <si>
    <t>1618895788</t>
  </si>
  <si>
    <t>(1,5+4,625+2,725+9,125+5,6+2+13,08+2+1,775+4,625)</t>
  </si>
  <si>
    <t>-1*3</t>
  </si>
  <si>
    <t>-0,9*7</t>
  </si>
  <si>
    <t>-0,7*2</t>
  </si>
  <si>
    <t>36,355*0,102 "Prepočítané koeficientom množstva</t>
  </si>
  <si>
    <t xml:space="preserve">25,45 "2.01" </t>
  </si>
  <si>
    <t>18,94 "2.03"</t>
  </si>
  <si>
    <t>44,39*1,03 "Prepočítané koeficientom množstva</t>
  </si>
  <si>
    <t>43,99*0,25</t>
  </si>
  <si>
    <t>36,355*1,2 "náter sokla</t>
  </si>
  <si>
    <t>Preklady</t>
  </si>
  <si>
    <t>(3*0,5*2)*3</t>
  </si>
  <si>
    <t>dvere</t>
  </si>
  <si>
    <t>1*2*3</t>
  </si>
  <si>
    <t>0,9*2*7</t>
  </si>
  <si>
    <t>0,7*2*2</t>
  </si>
  <si>
    <t>rezerva</t>
  </si>
  <si>
    <t>784430010.S</t>
  </si>
  <si>
    <t>Maľby akrylátové základné dvojnásobné, ručne nanášané na jemnozrnný podklad výšky do 3,80 m</t>
  </si>
  <si>
    <t>94,826</t>
  </si>
  <si>
    <t>-36,355*1,2 "odpočet sokla</t>
  </si>
  <si>
    <t>Okolo dverí</t>
  </si>
  <si>
    <t>(2+1+2)*3</t>
  </si>
  <si>
    <t>(2+0,9+2)*7</t>
  </si>
  <si>
    <t>(2+0,7+2)*2</t>
  </si>
  <si>
    <t>Rezerva</t>
  </si>
  <si>
    <t>2106311739</t>
  </si>
  <si>
    <t>04 - 2.04 Dielňa</t>
  </si>
  <si>
    <t>Omietka na stenách</t>
  </si>
  <si>
    <t>(2,5+4,5+2,5+4,5)*2,53</t>
  </si>
  <si>
    <t>-0,9*2</t>
  </si>
  <si>
    <t>odpočet okna</t>
  </si>
  <si>
    <t>-0,9*1,2</t>
  </si>
  <si>
    <t>(2,5+4,5+2,5+4,5)*1,2</t>
  </si>
  <si>
    <t>0,26*2 "Prepočítané koeficientom množstva</t>
  </si>
  <si>
    <t>0,26*5 "Prepočítané koeficientom množstva</t>
  </si>
  <si>
    <t>0,026*2 "Prepočítané koeficientom množstva</t>
  </si>
  <si>
    <t>1,72-0,026</t>
  </si>
  <si>
    <t>2,5+4,5+2,5+4,5</t>
  </si>
  <si>
    <t>-0,9</t>
  </si>
  <si>
    <t>13,1*0,102 "Prepočítané koeficientom množstva</t>
  </si>
  <si>
    <t>2,5*4,5</t>
  </si>
  <si>
    <t>11,25*1,03 "Prepočítané koeficientom množstva</t>
  </si>
  <si>
    <t>11,25*0,25</t>
  </si>
  <si>
    <t>(2,5+4,5+2,5+4,5)*2,53 "steny</t>
  </si>
  <si>
    <t>0,9*2</t>
  </si>
  <si>
    <t>okno</t>
  </si>
  <si>
    <t>0,9*1,2</t>
  </si>
  <si>
    <t>(2+0,9+2)</t>
  </si>
  <si>
    <t>Okolo okna</t>
  </si>
  <si>
    <t>0,9+1,2+0,9+1,2</t>
  </si>
  <si>
    <t>-1391536805</t>
  </si>
  <si>
    <t>05 - 2.21 Kancelária</t>
  </si>
  <si>
    <t>(2,875+4,5+2,875+4,5+0,5+0,5)*2,53</t>
  </si>
  <si>
    <t>-2*1,2</t>
  </si>
  <si>
    <t>(2,875+4,5+2,875+4,5)*1,2</t>
  </si>
  <si>
    <t>1,778*2 "Prepočítané koeficientom množstva</t>
  </si>
  <si>
    <t>1,778*5 "Prepočítané koeficientom množstva</t>
  </si>
  <si>
    <t>0,027*2 "Prepočítané koeficientom množstva</t>
  </si>
  <si>
    <t>1,798-0,027</t>
  </si>
  <si>
    <t>(2,875+4,5+2,875+4,5+0,5+0,5)</t>
  </si>
  <si>
    <t>14,85*0,102 "Prepočítané koeficientom množstva</t>
  </si>
  <si>
    <t>2,875*4,5</t>
  </si>
  <si>
    <t>-0,5*0,5*2 "odpočet stĺpov</t>
  </si>
  <si>
    <t>12,438*1,03 "Prepočítané koeficientom množstva</t>
  </si>
  <si>
    <t>12,438*0,25</t>
  </si>
  <si>
    <t>(2,875+4,5+2,875+4,5+0,5+0,5)*2,53 "steny</t>
  </si>
  <si>
    <t>Preklad</t>
  </si>
  <si>
    <t>(0,5*(4,5-0,5-0,5))</t>
  </si>
  <si>
    <t>2+1,2+2+1,2</t>
  </si>
  <si>
    <t>1223652178</t>
  </si>
  <si>
    <t>06 - 2.22 Kancelária</t>
  </si>
  <si>
    <t>(2,875+4,5+2,875+4,5)*2,53</t>
  </si>
  <si>
    <t>0,264*2 "Prepočítané koeficientom množstva</t>
  </si>
  <si>
    <t>0,264*5 "Prepočítané koeficientom množstva</t>
  </si>
  <si>
    <t>1,666-0,027</t>
  </si>
  <si>
    <t>(2,875+4,5+2,875+4,5)</t>
  </si>
  <si>
    <t>13,85*0,102 "Prepočítané koeficientom množstva</t>
  </si>
  <si>
    <t>Podlaha z prírodného linolea, hrúbka do 3,5 mm</t>
  </si>
  <si>
    <t>12,938*1,03 "Prepočítané koeficientom množstva</t>
  </si>
  <si>
    <t>12,938*0,25</t>
  </si>
  <si>
    <t>(2,875+4,5+2,875+4,5)*2,53 "steny</t>
  </si>
  <si>
    <t>-1111017616</t>
  </si>
  <si>
    <t>07 - 2.23 Kancelária</t>
  </si>
  <si>
    <t>(3+4,5+3+4,5+0,5+0,5)*2,53</t>
  </si>
  <si>
    <t>(3+4,5+3+4,5)*1,2</t>
  </si>
  <si>
    <t>0,290*2 "Prepočítané koeficientom množstva</t>
  </si>
  <si>
    <t>0,290*5 "Prepočítané koeficientom množstva</t>
  </si>
  <si>
    <t>1,838-0,027</t>
  </si>
  <si>
    <t>(3+4,5+3+4,5+0,5+0,5)</t>
  </si>
  <si>
    <t>15,1*0,102 "Prepočítané koeficientom množstva</t>
  </si>
  <si>
    <t>3*4,5</t>
  </si>
  <si>
    <t>13*1,03 "Prepočítané koeficientom množstva</t>
  </si>
  <si>
    <t>13*0,25</t>
  </si>
  <si>
    <t>(3+4,5+3+4,5+0,5+0,5)*2,53 "steny</t>
  </si>
  <si>
    <t>1966242030</t>
  </si>
  <si>
    <t>08 - 2.26 Zasadačka</t>
  </si>
  <si>
    <t>(5,25+3,475+5,25+3,475)*2,53</t>
  </si>
  <si>
    <t>(5,25+3,475+5,25+3,475)*1,2</t>
  </si>
  <si>
    <t>0,338*2 "Prepočítané koeficientom množstva</t>
  </si>
  <si>
    <t>0,338*5 "Prepočítané koeficientom množstva</t>
  </si>
  <si>
    <t>0,032*2 "Prepočítané koeficientom množstva</t>
  </si>
  <si>
    <t>2,308-0,032</t>
  </si>
  <si>
    <t>(5,25+3,475+5,25+3,475)</t>
  </si>
  <si>
    <t>Podlaha PVC homogénna,</t>
  </si>
  <si>
    <t>16,55*0,102 "Prepočítané koeficientom množstva</t>
  </si>
  <si>
    <t>5,25*3,475</t>
  </si>
  <si>
    <t>18,244*1,03 "Prepočítané koeficientom množstva</t>
  </si>
  <si>
    <t>18,244*0,25</t>
  </si>
  <si>
    <t>(5,25+3,475+5,25+3,475)*2,53 "steny</t>
  </si>
  <si>
    <t>92938639</t>
  </si>
  <si>
    <t>09 - 2.05 WC</t>
  </si>
  <si>
    <t>(1,875+0,125+1,5+2,875+1,875+0,125+1,5+2,875)*0,5 "steny v predsieni a pri pisoároch</t>
  </si>
  <si>
    <t>(1,675+0,9+1,675+0,9)*0,5*2 "steny v dvoch WC kabínkach</t>
  </si>
  <si>
    <t>(1,875+0,125+1,5+2,875+1,875+0,125+1,5+2,875)*1,2 "steny v predsieni a pri pisoároch</t>
  </si>
  <si>
    <t>(1,675+0,9+1,675+0,9)*1,2*2 "steny v dvoch WC kabínkach</t>
  </si>
  <si>
    <t>(1,875+0,125+1,5+2,875+1,875+0,125+1,5+2,875)*0,5 "steny</t>
  </si>
  <si>
    <t>0,092*2 "Prepočítané koeficientom množstva</t>
  </si>
  <si>
    <t>0,092*5 "Prepočítané koeficientom množstva</t>
  </si>
  <si>
    <t>0,042*2 "Prepočítané koeficientom množstva</t>
  </si>
  <si>
    <t>2,308-0,042</t>
  </si>
  <si>
    <t>(1,875+0,125+1,5+2,875+1,875+0,125+1,5+2,875) "hrana obkladu po obvode v predsieni</t>
  </si>
  <si>
    <t>(1,675+0,9+1,675+0,9)*2 "po obvode obkladu v dvoch WC kabínkach</t>
  </si>
  <si>
    <t>0,6*2*2*2 "do WC kabín z dvoch strán</t>
  </si>
  <si>
    <t>(1,875+0,125+1,5)*2,875 "zakrytie dlažby v predsieni</t>
  </si>
  <si>
    <t>(1,675*0,9)*2 "v dvoch WC kabínkach</t>
  </si>
  <si>
    <t>-625524162</t>
  </si>
  <si>
    <t>10 - 2.25 Sklad-Kuchynka</t>
  </si>
  <si>
    <t>(1,5+3,475+1,5+3,475)*2,53</t>
  </si>
  <si>
    <t>(1,5+3,475+1,5+3,475)*1,2</t>
  </si>
  <si>
    <t>0,186*2 "Prepočítané koeficientom množstva</t>
  </si>
  <si>
    <t>0,186*5 "Prepočítané koeficientom množstva</t>
  </si>
  <si>
    <t>0,018*2 "Prepočítané koeficientom množstva</t>
  </si>
  <si>
    <t>2,308-0,018</t>
  </si>
  <si>
    <t>(1,5+3,475+1,5+3,475)*2,53 "steny</t>
  </si>
  <si>
    <t>-737352560</t>
  </si>
  <si>
    <t>MHTH_Teplárenská - Rekonštrukcia miestnosti v budove SP 12 na +4,200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</si>
</sst>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0" borderId="14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left" vertical="center"/>
    </xf>
    <xf numFmtId="0" fontId="24" fillId="0" borderId="20" xfId="0" applyFont="1" applyBorder="1" applyAlignment="1">
      <alignment horizontal="center"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3" fillId="4" borderId="7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16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3" fillId="4" borderId="7" xfId="0" applyFont="1" applyFill="1" applyBorder="1" applyAlignment="1">
      <alignment horizontal="right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3" fillId="4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6"/>
  <sheetViews>
    <sheetView showGridLines="0" tabSelected="1" workbookViewId="0">
      <selection activeCell="K6" sqref="K6:AO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207" t="s">
        <v>5</v>
      </c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ht="24.95" customHeight="1">
      <c r="B4" s="20"/>
      <c r="D4" s="21" t="s">
        <v>8</v>
      </c>
      <c r="AR4" s="20"/>
      <c r="AS4" s="22" t="s">
        <v>9</v>
      </c>
      <c r="BS4" s="17" t="s">
        <v>10</v>
      </c>
    </row>
    <row r="5" spans="1:74" ht="12" customHeight="1">
      <c r="B5" s="20"/>
      <c r="D5" s="23" t="s">
        <v>11</v>
      </c>
      <c r="K5" s="21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R5" s="20"/>
      <c r="BS5" s="17" t="s">
        <v>6</v>
      </c>
    </row>
    <row r="6" spans="1:74" ht="36.950000000000003" customHeight="1">
      <c r="B6" s="20"/>
      <c r="D6" s="25" t="s">
        <v>12</v>
      </c>
      <c r="K6" s="219" t="s">
        <v>908</v>
      </c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R6" s="20"/>
      <c r="BS6" s="17" t="s">
        <v>6</v>
      </c>
    </row>
    <row r="7" spans="1:74" ht="12" customHeight="1">
      <c r="B7" s="20"/>
      <c r="D7" s="26" t="s">
        <v>13</v>
      </c>
      <c r="K7" s="24" t="s">
        <v>1</v>
      </c>
      <c r="AK7" s="26" t="s">
        <v>14</v>
      </c>
      <c r="AN7" s="24" t="s">
        <v>1</v>
      </c>
      <c r="AR7" s="20"/>
      <c r="BS7" s="17" t="s">
        <v>6</v>
      </c>
    </row>
    <row r="8" spans="1:74" ht="12" customHeight="1">
      <c r="B8" s="20"/>
      <c r="D8" s="26" t="s">
        <v>15</v>
      </c>
      <c r="K8" s="24" t="s">
        <v>16</v>
      </c>
      <c r="AK8" s="26" t="s">
        <v>17</v>
      </c>
      <c r="AN8" s="24" t="s">
        <v>18</v>
      </c>
      <c r="AR8" s="20"/>
      <c r="BS8" s="17" t="s">
        <v>6</v>
      </c>
    </row>
    <row r="9" spans="1:74" ht="14.45" customHeight="1">
      <c r="B9" s="20"/>
      <c r="AR9" s="20"/>
      <c r="BS9" s="17" t="s">
        <v>6</v>
      </c>
    </row>
    <row r="10" spans="1:74" ht="12" customHeight="1">
      <c r="B10" s="20"/>
      <c r="D10" s="26" t="s">
        <v>19</v>
      </c>
      <c r="AK10" s="26" t="s">
        <v>20</v>
      </c>
      <c r="AN10" s="24" t="s">
        <v>1</v>
      </c>
      <c r="AR10" s="20"/>
      <c r="BS10" s="17" t="s">
        <v>6</v>
      </c>
    </row>
    <row r="11" spans="1:74" ht="18.399999999999999" customHeight="1">
      <c r="B11" s="20"/>
      <c r="E11" s="24" t="s">
        <v>16</v>
      </c>
      <c r="AK11" s="26" t="s">
        <v>21</v>
      </c>
      <c r="AN11" s="24" t="s">
        <v>1</v>
      </c>
      <c r="AR11" s="20"/>
      <c r="BS11" s="17" t="s">
        <v>6</v>
      </c>
    </row>
    <row r="12" spans="1:74" ht="6.95" customHeight="1">
      <c r="B12" s="20"/>
      <c r="AR12" s="20"/>
      <c r="BS12" s="17" t="s">
        <v>6</v>
      </c>
    </row>
    <row r="13" spans="1:74" ht="12" customHeight="1">
      <c r="B13" s="20"/>
      <c r="D13" s="26" t="s">
        <v>22</v>
      </c>
      <c r="AK13" s="26" t="s">
        <v>20</v>
      </c>
      <c r="AN13" s="24" t="s">
        <v>1</v>
      </c>
      <c r="AR13" s="20"/>
      <c r="BS13" s="17" t="s">
        <v>6</v>
      </c>
    </row>
    <row r="14" spans="1:74" ht="12.75">
      <c r="B14" s="20"/>
      <c r="E14" s="24" t="s">
        <v>16</v>
      </c>
      <c r="AK14" s="26" t="s">
        <v>21</v>
      </c>
      <c r="AN14" s="24" t="s">
        <v>1</v>
      </c>
      <c r="AR14" s="20"/>
      <c r="BS14" s="17" t="s">
        <v>6</v>
      </c>
    </row>
    <row r="15" spans="1:74" ht="6.95" customHeight="1">
      <c r="B15" s="20"/>
      <c r="AR15" s="20"/>
      <c r="BS15" s="17" t="s">
        <v>3</v>
      </c>
    </row>
    <row r="16" spans="1:74" ht="12" customHeight="1">
      <c r="B16" s="20"/>
      <c r="D16" s="26" t="s">
        <v>23</v>
      </c>
      <c r="AK16" s="26" t="s">
        <v>20</v>
      </c>
      <c r="AN16" s="24" t="s">
        <v>1</v>
      </c>
      <c r="AR16" s="20"/>
      <c r="BS16" s="17" t="s">
        <v>3</v>
      </c>
    </row>
    <row r="17" spans="2:71" ht="18.399999999999999" customHeight="1">
      <c r="B17" s="20"/>
      <c r="E17" s="24" t="s">
        <v>16</v>
      </c>
      <c r="AK17" s="26" t="s">
        <v>21</v>
      </c>
      <c r="AN17" s="24" t="s">
        <v>1</v>
      </c>
      <c r="AR17" s="20"/>
      <c r="BS17" s="17" t="s">
        <v>3</v>
      </c>
    </row>
    <row r="18" spans="2:71" ht="6.95" customHeight="1">
      <c r="B18" s="20"/>
      <c r="AR18" s="20"/>
      <c r="BS18" s="17" t="s">
        <v>6</v>
      </c>
    </row>
    <row r="19" spans="2:71" ht="12" customHeight="1">
      <c r="B19" s="20"/>
      <c r="D19" s="26" t="s">
        <v>24</v>
      </c>
      <c r="AK19" s="26" t="s">
        <v>20</v>
      </c>
      <c r="AN19" s="24" t="s">
        <v>1</v>
      </c>
      <c r="AR19" s="20"/>
      <c r="BS19" s="17" t="s">
        <v>6</v>
      </c>
    </row>
    <row r="20" spans="2:71" ht="18.399999999999999" customHeight="1">
      <c r="B20" s="20"/>
      <c r="E20" s="24" t="s">
        <v>16</v>
      </c>
      <c r="AK20" s="26" t="s">
        <v>21</v>
      </c>
      <c r="AN20" s="24" t="s">
        <v>1</v>
      </c>
      <c r="AR20" s="20"/>
      <c r="BS20" s="17" t="s">
        <v>25</v>
      </c>
    </row>
    <row r="21" spans="2:71" ht="6.95" customHeight="1">
      <c r="B21" s="20"/>
      <c r="AR21" s="20"/>
    </row>
    <row r="22" spans="2:71" ht="12" customHeight="1">
      <c r="B22" s="20"/>
      <c r="D22" s="26" t="s">
        <v>26</v>
      </c>
      <c r="AR22" s="20"/>
    </row>
    <row r="23" spans="2:71" ht="16.5" customHeight="1">
      <c r="B23" s="20"/>
      <c r="E23" s="197" t="s">
        <v>1</v>
      </c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R23" s="20"/>
    </row>
    <row r="24" spans="2:71" ht="6.95" customHeight="1">
      <c r="B24" s="20"/>
      <c r="AR24" s="20"/>
    </row>
    <row r="25" spans="2:71" ht="6.95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" customHeight="1">
      <c r="B26" s="29"/>
      <c r="D26" s="30" t="s">
        <v>27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198">
        <f>ROUND(AG94,2)</f>
        <v>0</v>
      </c>
      <c r="AL26" s="199"/>
      <c r="AM26" s="199"/>
      <c r="AN26" s="199"/>
      <c r="AO26" s="199"/>
      <c r="AR26" s="29"/>
    </row>
    <row r="27" spans="2:71" s="1" customFormat="1" ht="6.95" customHeight="1">
      <c r="B27" s="29"/>
      <c r="AR27" s="29"/>
    </row>
    <row r="28" spans="2:71" s="1" customFormat="1" ht="12.75">
      <c r="B28" s="29"/>
      <c r="L28" s="200" t="s">
        <v>28</v>
      </c>
      <c r="M28" s="200"/>
      <c r="N28" s="200"/>
      <c r="O28" s="200"/>
      <c r="P28" s="200"/>
      <c r="W28" s="200" t="s">
        <v>29</v>
      </c>
      <c r="X28" s="200"/>
      <c r="Y28" s="200"/>
      <c r="Z28" s="200"/>
      <c r="AA28" s="200"/>
      <c r="AB28" s="200"/>
      <c r="AC28" s="200"/>
      <c r="AD28" s="200"/>
      <c r="AE28" s="200"/>
      <c r="AK28" s="200" t="s">
        <v>30</v>
      </c>
      <c r="AL28" s="200"/>
      <c r="AM28" s="200"/>
      <c r="AN28" s="200"/>
      <c r="AO28" s="200"/>
      <c r="AR28" s="29"/>
    </row>
    <row r="29" spans="2:71" s="2" customFormat="1" ht="14.45" customHeight="1">
      <c r="B29" s="33"/>
      <c r="D29" s="26" t="s">
        <v>31</v>
      </c>
      <c r="F29" s="34" t="s">
        <v>32</v>
      </c>
      <c r="L29" s="191">
        <v>0.23</v>
      </c>
      <c r="M29" s="192"/>
      <c r="N29" s="192"/>
      <c r="O29" s="192"/>
      <c r="P29" s="192"/>
      <c r="Q29" s="35"/>
      <c r="R29" s="35"/>
      <c r="S29" s="35"/>
      <c r="T29" s="35"/>
      <c r="U29" s="35"/>
      <c r="V29" s="35"/>
      <c r="W29" s="193">
        <f>ROUND(AZ94, 2)</f>
        <v>0</v>
      </c>
      <c r="X29" s="192"/>
      <c r="Y29" s="192"/>
      <c r="Z29" s="192"/>
      <c r="AA29" s="192"/>
      <c r="AB29" s="192"/>
      <c r="AC29" s="192"/>
      <c r="AD29" s="192"/>
      <c r="AE29" s="192"/>
      <c r="AF29" s="35"/>
      <c r="AG29" s="35"/>
      <c r="AH29" s="35"/>
      <c r="AI29" s="35"/>
      <c r="AJ29" s="35"/>
      <c r="AK29" s="193">
        <f>ROUND(AV94, 2)</f>
        <v>0</v>
      </c>
      <c r="AL29" s="192"/>
      <c r="AM29" s="192"/>
      <c r="AN29" s="192"/>
      <c r="AO29" s="192"/>
      <c r="AP29" s="35"/>
      <c r="AQ29" s="35"/>
      <c r="AR29" s="36"/>
      <c r="AS29" s="35"/>
      <c r="AT29" s="35"/>
      <c r="AU29" s="35"/>
      <c r="AV29" s="35"/>
      <c r="AW29" s="35"/>
      <c r="AX29" s="35"/>
      <c r="AY29" s="35"/>
      <c r="AZ29" s="35"/>
    </row>
    <row r="30" spans="2:71" s="2" customFormat="1" ht="14.45" customHeight="1">
      <c r="B30" s="33"/>
      <c r="F30" s="34" t="s">
        <v>33</v>
      </c>
      <c r="L30" s="196">
        <v>0.23</v>
      </c>
      <c r="M30" s="195"/>
      <c r="N30" s="195"/>
      <c r="O30" s="195"/>
      <c r="P30" s="195"/>
      <c r="W30" s="194">
        <f>ROUND(BA94, 2)</f>
        <v>0</v>
      </c>
      <c r="X30" s="195"/>
      <c r="Y30" s="195"/>
      <c r="Z30" s="195"/>
      <c r="AA30" s="195"/>
      <c r="AB30" s="195"/>
      <c r="AC30" s="195"/>
      <c r="AD30" s="195"/>
      <c r="AE30" s="195"/>
      <c r="AK30" s="194">
        <f>ROUND(AW94, 2)</f>
        <v>0</v>
      </c>
      <c r="AL30" s="195"/>
      <c r="AM30" s="195"/>
      <c r="AN30" s="195"/>
      <c r="AO30" s="195"/>
      <c r="AR30" s="33"/>
    </row>
    <row r="31" spans="2:71" s="2" customFormat="1" ht="14.45" hidden="1" customHeight="1">
      <c r="B31" s="33"/>
      <c r="F31" s="26" t="s">
        <v>34</v>
      </c>
      <c r="L31" s="196">
        <v>0.23</v>
      </c>
      <c r="M31" s="195"/>
      <c r="N31" s="195"/>
      <c r="O31" s="195"/>
      <c r="P31" s="195"/>
      <c r="W31" s="194">
        <f>ROUND(BB94, 2)</f>
        <v>0</v>
      </c>
      <c r="X31" s="195"/>
      <c r="Y31" s="195"/>
      <c r="Z31" s="195"/>
      <c r="AA31" s="195"/>
      <c r="AB31" s="195"/>
      <c r="AC31" s="195"/>
      <c r="AD31" s="195"/>
      <c r="AE31" s="195"/>
      <c r="AK31" s="194">
        <v>0</v>
      </c>
      <c r="AL31" s="195"/>
      <c r="AM31" s="195"/>
      <c r="AN31" s="195"/>
      <c r="AO31" s="195"/>
      <c r="AR31" s="33"/>
    </row>
    <row r="32" spans="2:71" s="2" customFormat="1" ht="14.45" hidden="1" customHeight="1">
      <c r="B32" s="33"/>
      <c r="F32" s="26" t="s">
        <v>35</v>
      </c>
      <c r="L32" s="196">
        <v>0.23</v>
      </c>
      <c r="M32" s="195"/>
      <c r="N32" s="195"/>
      <c r="O32" s="195"/>
      <c r="P32" s="195"/>
      <c r="W32" s="194">
        <f>ROUND(BC94, 2)</f>
        <v>0</v>
      </c>
      <c r="X32" s="195"/>
      <c r="Y32" s="195"/>
      <c r="Z32" s="195"/>
      <c r="AA32" s="195"/>
      <c r="AB32" s="195"/>
      <c r="AC32" s="195"/>
      <c r="AD32" s="195"/>
      <c r="AE32" s="195"/>
      <c r="AK32" s="194">
        <v>0</v>
      </c>
      <c r="AL32" s="195"/>
      <c r="AM32" s="195"/>
      <c r="AN32" s="195"/>
      <c r="AO32" s="195"/>
      <c r="AR32" s="33"/>
    </row>
    <row r="33" spans="2:52" s="2" customFormat="1" ht="14.45" hidden="1" customHeight="1">
      <c r="B33" s="33"/>
      <c r="F33" s="34" t="s">
        <v>36</v>
      </c>
      <c r="L33" s="191">
        <v>0</v>
      </c>
      <c r="M33" s="192"/>
      <c r="N33" s="192"/>
      <c r="O33" s="192"/>
      <c r="P33" s="192"/>
      <c r="Q33" s="35"/>
      <c r="R33" s="35"/>
      <c r="S33" s="35"/>
      <c r="T33" s="35"/>
      <c r="U33" s="35"/>
      <c r="V33" s="35"/>
      <c r="W33" s="193">
        <f>ROUND(BD94, 2)</f>
        <v>0</v>
      </c>
      <c r="X33" s="192"/>
      <c r="Y33" s="192"/>
      <c r="Z33" s="192"/>
      <c r="AA33" s="192"/>
      <c r="AB33" s="192"/>
      <c r="AC33" s="192"/>
      <c r="AD33" s="192"/>
      <c r="AE33" s="192"/>
      <c r="AF33" s="35"/>
      <c r="AG33" s="35"/>
      <c r="AH33" s="35"/>
      <c r="AI33" s="35"/>
      <c r="AJ33" s="35"/>
      <c r="AK33" s="193">
        <v>0</v>
      </c>
      <c r="AL33" s="192"/>
      <c r="AM33" s="192"/>
      <c r="AN33" s="192"/>
      <c r="AO33" s="192"/>
      <c r="AP33" s="35"/>
      <c r="AQ33" s="35"/>
      <c r="AR33" s="36"/>
      <c r="AS33" s="35"/>
      <c r="AT33" s="35"/>
      <c r="AU33" s="35"/>
      <c r="AV33" s="35"/>
      <c r="AW33" s="35"/>
      <c r="AX33" s="35"/>
      <c r="AY33" s="35"/>
      <c r="AZ33" s="35"/>
    </row>
    <row r="34" spans="2:52" s="1" customFormat="1" ht="6.95" customHeight="1">
      <c r="B34" s="29"/>
      <c r="AR34" s="29"/>
    </row>
    <row r="35" spans="2:52" s="1" customFormat="1" ht="25.9" customHeight="1">
      <c r="B35" s="29"/>
      <c r="C35" s="37"/>
      <c r="D35" s="38" t="s">
        <v>37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38</v>
      </c>
      <c r="U35" s="39"/>
      <c r="V35" s="39"/>
      <c r="W35" s="39"/>
      <c r="X35" s="206" t="s">
        <v>39</v>
      </c>
      <c r="Y35" s="204"/>
      <c r="Z35" s="204"/>
      <c r="AA35" s="204"/>
      <c r="AB35" s="204"/>
      <c r="AC35" s="39"/>
      <c r="AD35" s="39"/>
      <c r="AE35" s="39"/>
      <c r="AF35" s="39"/>
      <c r="AG35" s="39"/>
      <c r="AH35" s="39"/>
      <c r="AI35" s="39"/>
      <c r="AJ35" s="39"/>
      <c r="AK35" s="203">
        <f>SUM(AK26:AK33)</f>
        <v>0</v>
      </c>
      <c r="AL35" s="204"/>
      <c r="AM35" s="204"/>
      <c r="AN35" s="204"/>
      <c r="AO35" s="205"/>
      <c r="AP35" s="37"/>
      <c r="AQ35" s="37"/>
      <c r="AR35" s="29"/>
    </row>
    <row r="36" spans="2:52" s="1" customFormat="1" ht="6.95" customHeight="1">
      <c r="B36" s="29"/>
      <c r="AR36" s="29"/>
    </row>
    <row r="37" spans="2:52" s="1" customFormat="1" ht="14.45" customHeight="1">
      <c r="B37" s="29"/>
      <c r="AR37" s="29"/>
    </row>
    <row r="38" spans="2:52" ht="14.45" customHeight="1">
      <c r="B38" s="20"/>
      <c r="AR38" s="20"/>
    </row>
    <row r="39" spans="2:52" ht="14.45" customHeight="1">
      <c r="B39" s="20"/>
      <c r="AR39" s="20"/>
    </row>
    <row r="40" spans="2:52" ht="14.45" customHeight="1">
      <c r="B40" s="20"/>
      <c r="AR40" s="20"/>
    </row>
    <row r="41" spans="2:52" ht="14.45" customHeight="1">
      <c r="B41" s="20"/>
      <c r="AR41" s="20"/>
    </row>
    <row r="42" spans="2:52" ht="14.45" customHeight="1">
      <c r="B42" s="20"/>
      <c r="AR42" s="20"/>
    </row>
    <row r="43" spans="2:52" ht="14.45" customHeight="1">
      <c r="B43" s="20"/>
      <c r="AR43" s="20"/>
    </row>
    <row r="44" spans="2:52" ht="14.45" customHeight="1">
      <c r="B44" s="20"/>
      <c r="AR44" s="20"/>
    </row>
    <row r="45" spans="2:52" ht="14.45" customHeight="1">
      <c r="B45" s="20"/>
      <c r="AR45" s="20"/>
    </row>
    <row r="46" spans="2:52" ht="14.45" customHeight="1">
      <c r="B46" s="20"/>
      <c r="AR46" s="20"/>
    </row>
    <row r="47" spans="2:52" ht="14.45" customHeight="1">
      <c r="B47" s="20"/>
      <c r="AR47" s="20"/>
    </row>
    <row r="48" spans="2:52" ht="14.45" customHeight="1">
      <c r="B48" s="20"/>
      <c r="AR48" s="20"/>
    </row>
    <row r="49" spans="2:44" s="1" customFormat="1" ht="14.45" customHeight="1">
      <c r="B49" s="29"/>
      <c r="D49" s="41" t="s">
        <v>40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41</v>
      </c>
      <c r="AI49" s="42"/>
      <c r="AJ49" s="42"/>
      <c r="AK49" s="42"/>
      <c r="AL49" s="42"/>
      <c r="AM49" s="42"/>
      <c r="AN49" s="42"/>
      <c r="AO49" s="42"/>
      <c r="AR49" s="29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29"/>
      <c r="D60" s="43" t="s">
        <v>42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43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42</v>
      </c>
      <c r="AI60" s="31"/>
      <c r="AJ60" s="31"/>
      <c r="AK60" s="31"/>
      <c r="AL60" s="31"/>
      <c r="AM60" s="43" t="s">
        <v>43</v>
      </c>
      <c r="AN60" s="31"/>
      <c r="AO60" s="31"/>
      <c r="AR60" s="29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29"/>
      <c r="D64" s="41" t="s">
        <v>44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45</v>
      </c>
      <c r="AI64" s="42"/>
      <c r="AJ64" s="42"/>
      <c r="AK64" s="42"/>
      <c r="AL64" s="42"/>
      <c r="AM64" s="42"/>
      <c r="AN64" s="42"/>
      <c r="AO64" s="42"/>
      <c r="AR64" s="29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29"/>
      <c r="D75" s="43" t="s">
        <v>42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43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42</v>
      </c>
      <c r="AI75" s="31"/>
      <c r="AJ75" s="31"/>
      <c r="AK75" s="31"/>
      <c r="AL75" s="31"/>
      <c r="AM75" s="43" t="s">
        <v>43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5" customHeight="1">
      <c r="B82" s="29"/>
      <c r="C82" s="21" t="s">
        <v>46</v>
      </c>
      <c r="AR82" s="29"/>
    </row>
    <row r="83" spans="1:91" s="1" customFormat="1" ht="6.95" customHeight="1">
      <c r="B83" s="29"/>
      <c r="AR83" s="29"/>
    </row>
    <row r="84" spans="1:91" s="3" customFormat="1" ht="12" customHeight="1">
      <c r="B84" s="48"/>
      <c r="C84" s="26" t="s">
        <v>11</v>
      </c>
      <c r="L84" s="3">
        <f>K5</f>
        <v>0</v>
      </c>
      <c r="AR84" s="48"/>
    </row>
    <row r="85" spans="1:91" s="4" customFormat="1" ht="36.950000000000003" customHeight="1">
      <c r="B85" s="49"/>
      <c r="C85" s="50" t="s">
        <v>12</v>
      </c>
      <c r="L85" s="201" t="str">
        <f>K6</f>
        <v>MHTH_Teplárenská - Rekonštrukcia miestnosti v budove SP 12 na +4,200</v>
      </c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R85" s="49"/>
    </row>
    <row r="86" spans="1:91" s="1" customFormat="1" ht="6.95" customHeight="1">
      <c r="B86" s="29"/>
      <c r="AR86" s="29"/>
    </row>
    <row r="87" spans="1:91" s="1" customFormat="1" ht="12" customHeight="1">
      <c r="B87" s="29"/>
      <c r="C87" s="26" t="s">
        <v>15</v>
      </c>
      <c r="L87" s="51" t="str">
        <f>IF(K8="","",K8)</f>
        <v xml:space="preserve"> </v>
      </c>
      <c r="AI87" s="26" t="s">
        <v>17</v>
      </c>
      <c r="AM87" s="220" t="str">
        <f>IF(AN8= "","",AN8)</f>
        <v>16. 9. 2026</v>
      </c>
      <c r="AN87" s="220"/>
      <c r="AR87" s="29"/>
    </row>
    <row r="88" spans="1:91" s="1" customFormat="1" ht="6.95" customHeight="1">
      <c r="B88" s="29"/>
      <c r="AR88" s="29"/>
    </row>
    <row r="89" spans="1:91" s="1" customFormat="1" ht="15.2" customHeight="1">
      <c r="B89" s="29"/>
      <c r="C89" s="26" t="s">
        <v>19</v>
      </c>
      <c r="L89" s="3" t="str">
        <f>IF(E11= "","",E11)</f>
        <v xml:space="preserve"> </v>
      </c>
      <c r="AI89" s="26" t="s">
        <v>23</v>
      </c>
      <c r="AM89" s="221" t="str">
        <f>IF(E17="","",E17)</f>
        <v xml:space="preserve"> </v>
      </c>
      <c r="AN89" s="222"/>
      <c r="AO89" s="222"/>
      <c r="AP89" s="222"/>
      <c r="AR89" s="29"/>
      <c r="AS89" s="212" t="s">
        <v>47</v>
      </c>
      <c r="AT89" s="213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29"/>
      <c r="C90" s="26" t="s">
        <v>22</v>
      </c>
      <c r="L90" s="3" t="str">
        <f>IF(E14="","",E14)</f>
        <v xml:space="preserve"> </v>
      </c>
      <c r="AI90" s="26" t="s">
        <v>24</v>
      </c>
      <c r="AM90" s="221" t="str">
        <f>IF(E20="","",E20)</f>
        <v xml:space="preserve"> </v>
      </c>
      <c r="AN90" s="222"/>
      <c r="AO90" s="222"/>
      <c r="AP90" s="222"/>
      <c r="AR90" s="29"/>
      <c r="AS90" s="214"/>
      <c r="AT90" s="215"/>
      <c r="BD90" s="56"/>
    </row>
    <row r="91" spans="1:91" s="1" customFormat="1" ht="10.9" customHeight="1">
      <c r="B91" s="29"/>
      <c r="AR91" s="29"/>
      <c r="AS91" s="214"/>
      <c r="AT91" s="215"/>
      <c r="BD91" s="56"/>
    </row>
    <row r="92" spans="1:91" s="1" customFormat="1" ht="29.25" customHeight="1">
      <c r="B92" s="29"/>
      <c r="C92" s="190" t="s">
        <v>48</v>
      </c>
      <c r="D92" s="189"/>
      <c r="E92" s="189"/>
      <c r="F92" s="189"/>
      <c r="G92" s="189"/>
      <c r="H92" s="57"/>
      <c r="I92" s="188" t="s">
        <v>49</v>
      </c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211" t="s">
        <v>50</v>
      </c>
      <c r="AH92" s="189"/>
      <c r="AI92" s="189"/>
      <c r="AJ92" s="189"/>
      <c r="AK92" s="189"/>
      <c r="AL92" s="189"/>
      <c r="AM92" s="189"/>
      <c r="AN92" s="188" t="s">
        <v>51</v>
      </c>
      <c r="AO92" s="189"/>
      <c r="AP92" s="223"/>
      <c r="AQ92" s="58" t="s">
        <v>52</v>
      </c>
      <c r="AR92" s="29"/>
      <c r="AS92" s="59" t="s">
        <v>53</v>
      </c>
      <c r="AT92" s="60" t="s">
        <v>54</v>
      </c>
      <c r="AU92" s="60" t="s">
        <v>55</v>
      </c>
      <c r="AV92" s="60" t="s">
        <v>56</v>
      </c>
      <c r="AW92" s="60" t="s">
        <v>57</v>
      </c>
      <c r="AX92" s="60" t="s">
        <v>58</v>
      </c>
      <c r="AY92" s="60" t="s">
        <v>59</v>
      </c>
      <c r="AZ92" s="60" t="s">
        <v>60</v>
      </c>
      <c r="BA92" s="60" t="s">
        <v>61</v>
      </c>
      <c r="BB92" s="60" t="s">
        <v>62</v>
      </c>
      <c r="BC92" s="60" t="s">
        <v>63</v>
      </c>
      <c r="BD92" s="61" t="s">
        <v>64</v>
      </c>
    </row>
    <row r="93" spans="1:91" s="1" customFormat="1" ht="10.9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65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7">
        <f>ROUND(SUM(AG95:AG104),2)</f>
        <v>0</v>
      </c>
      <c r="AH94" s="217"/>
      <c r="AI94" s="217"/>
      <c r="AJ94" s="217"/>
      <c r="AK94" s="217"/>
      <c r="AL94" s="217"/>
      <c r="AM94" s="217"/>
      <c r="AN94" s="216">
        <f t="shared" ref="AN94:AN104" si="0">SUM(AG94,AT94)</f>
        <v>0</v>
      </c>
      <c r="AO94" s="216"/>
      <c r="AP94" s="216"/>
      <c r="AQ94" s="67" t="s">
        <v>1</v>
      </c>
      <c r="AR94" s="63"/>
      <c r="AS94" s="68">
        <f>ROUND(SUM(AS95:AS104),2)</f>
        <v>0</v>
      </c>
      <c r="AT94" s="69">
        <f t="shared" ref="AT94:AT104" si="1">ROUND(SUM(AV94:AW94),2)</f>
        <v>0</v>
      </c>
      <c r="AU94" s="70">
        <f>ROUND(SUM(AU95:AU104),5)</f>
        <v>777.79830000000004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ROUND(SUM(AZ95:AZ104),2)</f>
        <v>0</v>
      </c>
      <c r="BA94" s="69">
        <f>ROUND(SUM(BA95:BA104),2)</f>
        <v>0</v>
      </c>
      <c r="BB94" s="69">
        <f>ROUND(SUM(BB95:BB104),2)</f>
        <v>0</v>
      </c>
      <c r="BC94" s="69">
        <f>ROUND(SUM(BC95:BC104),2)</f>
        <v>0</v>
      </c>
      <c r="BD94" s="71">
        <f>ROUND(SUM(BD95:BD104),2)</f>
        <v>0</v>
      </c>
      <c r="BS94" s="72" t="s">
        <v>66</v>
      </c>
      <c r="BT94" s="72" t="s">
        <v>67</v>
      </c>
      <c r="BU94" s="73" t="s">
        <v>68</v>
      </c>
      <c r="BV94" s="72" t="s">
        <v>69</v>
      </c>
      <c r="BW94" s="72" t="s">
        <v>4</v>
      </c>
      <c r="BX94" s="72" t="s">
        <v>70</v>
      </c>
      <c r="CL94" s="72" t="s">
        <v>1</v>
      </c>
    </row>
    <row r="95" spans="1:91" s="6" customFormat="1" ht="16.5" customHeight="1">
      <c r="A95" s="74" t="s">
        <v>71</v>
      </c>
      <c r="B95" s="75"/>
      <c r="C95" s="76"/>
      <c r="D95" s="187" t="s">
        <v>72</v>
      </c>
      <c r="E95" s="187"/>
      <c r="F95" s="187"/>
      <c r="G95" s="187"/>
      <c r="H95" s="187"/>
      <c r="I95" s="77"/>
      <c r="J95" s="187" t="s">
        <v>73</v>
      </c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209">
        <f>'01 - 2.06A WC'!J30</f>
        <v>0</v>
      </c>
      <c r="AH95" s="210"/>
      <c r="AI95" s="210"/>
      <c r="AJ95" s="210"/>
      <c r="AK95" s="210"/>
      <c r="AL95" s="210"/>
      <c r="AM95" s="210"/>
      <c r="AN95" s="209">
        <f t="shared" si="0"/>
        <v>0</v>
      </c>
      <c r="AO95" s="210"/>
      <c r="AP95" s="210"/>
      <c r="AQ95" s="78" t="s">
        <v>74</v>
      </c>
      <c r="AR95" s="75"/>
      <c r="AS95" s="79">
        <v>0</v>
      </c>
      <c r="AT95" s="80">
        <f t="shared" si="1"/>
        <v>0</v>
      </c>
      <c r="AU95" s="81">
        <f>'01 - 2.06A WC'!P134</f>
        <v>114.55394659999999</v>
      </c>
      <c r="AV95" s="80">
        <f>'01 - 2.06A WC'!J33</f>
        <v>0</v>
      </c>
      <c r="AW95" s="80">
        <f>'01 - 2.06A WC'!J34</f>
        <v>0</v>
      </c>
      <c r="AX95" s="80">
        <f>'01 - 2.06A WC'!J35</f>
        <v>0</v>
      </c>
      <c r="AY95" s="80">
        <f>'01 - 2.06A WC'!J36</f>
        <v>0</v>
      </c>
      <c r="AZ95" s="80">
        <f>'01 - 2.06A WC'!F33</f>
        <v>0</v>
      </c>
      <c r="BA95" s="80">
        <f>'01 - 2.06A WC'!F34</f>
        <v>0</v>
      </c>
      <c r="BB95" s="80">
        <f>'01 - 2.06A WC'!F35</f>
        <v>0</v>
      </c>
      <c r="BC95" s="80">
        <f>'01 - 2.06A WC'!F36</f>
        <v>0</v>
      </c>
      <c r="BD95" s="82">
        <f>'01 - 2.06A WC'!F37</f>
        <v>0</v>
      </c>
      <c r="BT95" s="83" t="s">
        <v>75</v>
      </c>
      <c r="BV95" s="83" t="s">
        <v>69</v>
      </c>
      <c r="BW95" s="83" t="s">
        <v>76</v>
      </c>
      <c r="BX95" s="83" t="s">
        <v>4</v>
      </c>
      <c r="CL95" s="83" t="s">
        <v>1</v>
      </c>
      <c r="CM95" s="83" t="s">
        <v>75</v>
      </c>
    </row>
    <row r="96" spans="1:91" s="6" customFormat="1" ht="16.5" customHeight="1">
      <c r="A96" s="74" t="s">
        <v>71</v>
      </c>
      <c r="B96" s="75"/>
      <c r="C96" s="76"/>
      <c r="D96" s="187" t="s">
        <v>77</v>
      </c>
      <c r="E96" s="187"/>
      <c r="F96" s="187"/>
      <c r="G96" s="187"/>
      <c r="H96" s="187"/>
      <c r="I96" s="77"/>
      <c r="J96" s="187" t="s">
        <v>78</v>
      </c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209">
        <f>'02 - 2.06 Sklad'!J30</f>
        <v>0</v>
      </c>
      <c r="AH96" s="210"/>
      <c r="AI96" s="210"/>
      <c r="AJ96" s="210"/>
      <c r="AK96" s="210"/>
      <c r="AL96" s="210"/>
      <c r="AM96" s="210"/>
      <c r="AN96" s="209">
        <f t="shared" si="0"/>
        <v>0</v>
      </c>
      <c r="AO96" s="210"/>
      <c r="AP96" s="210"/>
      <c r="AQ96" s="78" t="s">
        <v>74</v>
      </c>
      <c r="AR96" s="75"/>
      <c r="AS96" s="79">
        <v>0</v>
      </c>
      <c r="AT96" s="80">
        <f t="shared" si="1"/>
        <v>0</v>
      </c>
      <c r="AU96" s="81">
        <f>'02 - 2.06 Sklad'!P126</f>
        <v>71.291808750000001</v>
      </c>
      <c r="AV96" s="80">
        <f>'02 - 2.06 Sklad'!J33</f>
        <v>0</v>
      </c>
      <c r="AW96" s="80">
        <f>'02 - 2.06 Sklad'!J34</f>
        <v>0</v>
      </c>
      <c r="AX96" s="80">
        <f>'02 - 2.06 Sklad'!J35</f>
        <v>0</v>
      </c>
      <c r="AY96" s="80">
        <f>'02 - 2.06 Sklad'!J36</f>
        <v>0</v>
      </c>
      <c r="AZ96" s="80">
        <f>'02 - 2.06 Sklad'!F33</f>
        <v>0</v>
      </c>
      <c r="BA96" s="80">
        <f>'02 - 2.06 Sklad'!F34</f>
        <v>0</v>
      </c>
      <c r="BB96" s="80">
        <f>'02 - 2.06 Sklad'!F35</f>
        <v>0</v>
      </c>
      <c r="BC96" s="80">
        <f>'02 - 2.06 Sklad'!F36</f>
        <v>0</v>
      </c>
      <c r="BD96" s="82">
        <f>'02 - 2.06 Sklad'!F37</f>
        <v>0</v>
      </c>
      <c r="BT96" s="83" t="s">
        <v>75</v>
      </c>
      <c r="BV96" s="83" t="s">
        <v>69</v>
      </c>
      <c r="BW96" s="83" t="s">
        <v>79</v>
      </c>
      <c r="BX96" s="83" t="s">
        <v>4</v>
      </c>
      <c r="CL96" s="83" t="s">
        <v>1</v>
      </c>
      <c r="CM96" s="83" t="s">
        <v>75</v>
      </c>
    </row>
    <row r="97" spans="1:91" s="6" customFormat="1" ht="16.5" customHeight="1">
      <c r="A97" s="74" t="s">
        <v>71</v>
      </c>
      <c r="B97" s="75"/>
      <c r="C97" s="76"/>
      <c r="D97" s="187" t="s">
        <v>80</v>
      </c>
      <c r="E97" s="187"/>
      <c r="F97" s="187"/>
      <c r="G97" s="187"/>
      <c r="H97" s="187"/>
      <c r="I97" s="77"/>
      <c r="J97" s="187" t="s">
        <v>81</v>
      </c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209">
        <f>'03 - 2.01 a 2.03 Chodba'!J30</f>
        <v>0</v>
      </c>
      <c r="AH97" s="210"/>
      <c r="AI97" s="210"/>
      <c r="AJ97" s="210"/>
      <c r="AK97" s="210"/>
      <c r="AL97" s="210"/>
      <c r="AM97" s="210"/>
      <c r="AN97" s="209">
        <f t="shared" si="0"/>
        <v>0</v>
      </c>
      <c r="AO97" s="210"/>
      <c r="AP97" s="210"/>
      <c r="AQ97" s="78" t="s">
        <v>74</v>
      </c>
      <c r="AR97" s="75"/>
      <c r="AS97" s="79">
        <v>0</v>
      </c>
      <c r="AT97" s="80">
        <f t="shared" si="1"/>
        <v>0</v>
      </c>
      <c r="AU97" s="81">
        <f>'03 - 2.01 a 2.03 Chodba'!P126</f>
        <v>197.52045622</v>
      </c>
      <c r="AV97" s="80">
        <f>'03 - 2.01 a 2.03 Chodba'!J33</f>
        <v>0</v>
      </c>
      <c r="AW97" s="80">
        <f>'03 - 2.01 a 2.03 Chodba'!J34</f>
        <v>0</v>
      </c>
      <c r="AX97" s="80">
        <f>'03 - 2.01 a 2.03 Chodba'!J35</f>
        <v>0</v>
      </c>
      <c r="AY97" s="80">
        <f>'03 - 2.01 a 2.03 Chodba'!J36</f>
        <v>0</v>
      </c>
      <c r="AZ97" s="80">
        <f>'03 - 2.01 a 2.03 Chodba'!F33</f>
        <v>0</v>
      </c>
      <c r="BA97" s="80">
        <f>'03 - 2.01 a 2.03 Chodba'!F34</f>
        <v>0</v>
      </c>
      <c r="BB97" s="80">
        <f>'03 - 2.01 a 2.03 Chodba'!F35</f>
        <v>0</v>
      </c>
      <c r="BC97" s="80">
        <f>'03 - 2.01 a 2.03 Chodba'!F36</f>
        <v>0</v>
      </c>
      <c r="BD97" s="82">
        <f>'03 - 2.01 a 2.03 Chodba'!F37</f>
        <v>0</v>
      </c>
      <c r="BT97" s="83" t="s">
        <v>75</v>
      </c>
      <c r="BV97" s="83" t="s">
        <v>69</v>
      </c>
      <c r="BW97" s="83" t="s">
        <v>82</v>
      </c>
      <c r="BX97" s="83" t="s">
        <v>4</v>
      </c>
      <c r="CL97" s="83" t="s">
        <v>1</v>
      </c>
      <c r="CM97" s="83" t="s">
        <v>75</v>
      </c>
    </row>
    <row r="98" spans="1:91" s="6" customFormat="1" ht="16.5" customHeight="1">
      <c r="A98" s="74" t="s">
        <v>71</v>
      </c>
      <c r="B98" s="75"/>
      <c r="C98" s="76"/>
      <c r="D98" s="187" t="s">
        <v>83</v>
      </c>
      <c r="E98" s="187"/>
      <c r="F98" s="187"/>
      <c r="G98" s="187"/>
      <c r="H98" s="187"/>
      <c r="I98" s="77"/>
      <c r="J98" s="187" t="s">
        <v>84</v>
      </c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209">
        <f>'04 - 2.04 Dielňa'!J30</f>
        <v>0</v>
      </c>
      <c r="AH98" s="210"/>
      <c r="AI98" s="210"/>
      <c r="AJ98" s="210"/>
      <c r="AK98" s="210"/>
      <c r="AL98" s="210"/>
      <c r="AM98" s="210"/>
      <c r="AN98" s="209">
        <f t="shared" si="0"/>
        <v>0</v>
      </c>
      <c r="AO98" s="210"/>
      <c r="AP98" s="210"/>
      <c r="AQ98" s="78" t="s">
        <v>74</v>
      </c>
      <c r="AR98" s="75"/>
      <c r="AS98" s="79">
        <v>0</v>
      </c>
      <c r="AT98" s="80">
        <f t="shared" si="1"/>
        <v>0</v>
      </c>
      <c r="AU98" s="81">
        <f>'04 - 2.04 Dielňa'!P124</f>
        <v>63.376798860000001</v>
      </c>
      <c r="AV98" s="80">
        <f>'04 - 2.04 Dielňa'!J33</f>
        <v>0</v>
      </c>
      <c r="AW98" s="80">
        <f>'04 - 2.04 Dielňa'!J34</f>
        <v>0</v>
      </c>
      <c r="AX98" s="80">
        <f>'04 - 2.04 Dielňa'!J35</f>
        <v>0</v>
      </c>
      <c r="AY98" s="80">
        <f>'04 - 2.04 Dielňa'!J36</f>
        <v>0</v>
      </c>
      <c r="AZ98" s="80">
        <f>'04 - 2.04 Dielňa'!F33</f>
        <v>0</v>
      </c>
      <c r="BA98" s="80">
        <f>'04 - 2.04 Dielňa'!F34</f>
        <v>0</v>
      </c>
      <c r="BB98" s="80">
        <f>'04 - 2.04 Dielňa'!F35</f>
        <v>0</v>
      </c>
      <c r="BC98" s="80">
        <f>'04 - 2.04 Dielňa'!F36</f>
        <v>0</v>
      </c>
      <c r="BD98" s="82">
        <f>'04 - 2.04 Dielňa'!F37</f>
        <v>0</v>
      </c>
      <c r="BT98" s="83" t="s">
        <v>75</v>
      </c>
      <c r="BV98" s="83" t="s">
        <v>69</v>
      </c>
      <c r="BW98" s="83" t="s">
        <v>85</v>
      </c>
      <c r="BX98" s="83" t="s">
        <v>4</v>
      </c>
      <c r="CL98" s="83" t="s">
        <v>1</v>
      </c>
      <c r="CM98" s="83" t="s">
        <v>75</v>
      </c>
    </row>
    <row r="99" spans="1:91" s="6" customFormat="1" ht="16.5" customHeight="1">
      <c r="A99" s="74" t="s">
        <v>71</v>
      </c>
      <c r="B99" s="75"/>
      <c r="C99" s="76"/>
      <c r="D99" s="187" t="s">
        <v>86</v>
      </c>
      <c r="E99" s="187"/>
      <c r="F99" s="187"/>
      <c r="G99" s="187"/>
      <c r="H99" s="187"/>
      <c r="I99" s="77"/>
      <c r="J99" s="187" t="s">
        <v>87</v>
      </c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209">
        <f>'05 - 2.21 Kancelária'!J30</f>
        <v>0</v>
      </c>
      <c r="AH99" s="210"/>
      <c r="AI99" s="210"/>
      <c r="AJ99" s="210"/>
      <c r="AK99" s="210"/>
      <c r="AL99" s="210"/>
      <c r="AM99" s="210"/>
      <c r="AN99" s="209">
        <f t="shared" si="0"/>
        <v>0</v>
      </c>
      <c r="AO99" s="210"/>
      <c r="AP99" s="210"/>
      <c r="AQ99" s="78" t="s">
        <v>74</v>
      </c>
      <c r="AR99" s="75"/>
      <c r="AS99" s="79">
        <v>0</v>
      </c>
      <c r="AT99" s="80">
        <f t="shared" si="1"/>
        <v>0</v>
      </c>
      <c r="AU99" s="81">
        <f>'05 - 2.21 Kancelária'!P125</f>
        <v>76.643808699999994</v>
      </c>
      <c r="AV99" s="80">
        <f>'05 - 2.21 Kancelária'!J33</f>
        <v>0</v>
      </c>
      <c r="AW99" s="80">
        <f>'05 - 2.21 Kancelária'!J34</f>
        <v>0</v>
      </c>
      <c r="AX99" s="80">
        <f>'05 - 2.21 Kancelária'!J35</f>
        <v>0</v>
      </c>
      <c r="AY99" s="80">
        <f>'05 - 2.21 Kancelária'!J36</f>
        <v>0</v>
      </c>
      <c r="AZ99" s="80">
        <f>'05 - 2.21 Kancelária'!F33</f>
        <v>0</v>
      </c>
      <c r="BA99" s="80">
        <f>'05 - 2.21 Kancelária'!F34</f>
        <v>0</v>
      </c>
      <c r="BB99" s="80">
        <f>'05 - 2.21 Kancelária'!F35</f>
        <v>0</v>
      </c>
      <c r="BC99" s="80">
        <f>'05 - 2.21 Kancelária'!F36</f>
        <v>0</v>
      </c>
      <c r="BD99" s="82">
        <f>'05 - 2.21 Kancelária'!F37</f>
        <v>0</v>
      </c>
      <c r="BT99" s="83" t="s">
        <v>75</v>
      </c>
      <c r="BV99" s="83" t="s">
        <v>69</v>
      </c>
      <c r="BW99" s="83" t="s">
        <v>88</v>
      </c>
      <c r="BX99" s="83" t="s">
        <v>4</v>
      </c>
      <c r="CL99" s="83" t="s">
        <v>1</v>
      </c>
      <c r="CM99" s="83" t="s">
        <v>75</v>
      </c>
    </row>
    <row r="100" spans="1:91" s="6" customFormat="1" ht="16.5" customHeight="1">
      <c r="A100" s="74" t="s">
        <v>71</v>
      </c>
      <c r="B100" s="75"/>
      <c r="C100" s="76"/>
      <c r="D100" s="187" t="s">
        <v>89</v>
      </c>
      <c r="E100" s="187"/>
      <c r="F100" s="187"/>
      <c r="G100" s="187"/>
      <c r="H100" s="187"/>
      <c r="I100" s="77"/>
      <c r="J100" s="187" t="s">
        <v>90</v>
      </c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209">
        <f>'06 - 2.22 Kancelária'!J30</f>
        <v>0</v>
      </c>
      <c r="AH100" s="210"/>
      <c r="AI100" s="210"/>
      <c r="AJ100" s="210"/>
      <c r="AK100" s="210"/>
      <c r="AL100" s="210"/>
      <c r="AM100" s="210"/>
      <c r="AN100" s="209">
        <f t="shared" si="0"/>
        <v>0</v>
      </c>
      <c r="AO100" s="210"/>
      <c r="AP100" s="210"/>
      <c r="AQ100" s="78" t="s">
        <v>74</v>
      </c>
      <c r="AR100" s="75"/>
      <c r="AS100" s="79">
        <v>0</v>
      </c>
      <c r="AT100" s="80">
        <f t="shared" si="1"/>
        <v>0</v>
      </c>
      <c r="AU100" s="81">
        <f>'06 - 2.22 Kancelária'!P124</f>
        <v>68.065971200000007</v>
      </c>
      <c r="AV100" s="80">
        <f>'06 - 2.22 Kancelária'!J33</f>
        <v>0</v>
      </c>
      <c r="AW100" s="80">
        <f>'06 - 2.22 Kancelária'!J34</f>
        <v>0</v>
      </c>
      <c r="AX100" s="80">
        <f>'06 - 2.22 Kancelária'!J35</f>
        <v>0</v>
      </c>
      <c r="AY100" s="80">
        <f>'06 - 2.22 Kancelária'!J36</f>
        <v>0</v>
      </c>
      <c r="AZ100" s="80">
        <f>'06 - 2.22 Kancelária'!F33</f>
        <v>0</v>
      </c>
      <c r="BA100" s="80">
        <f>'06 - 2.22 Kancelária'!F34</f>
        <v>0</v>
      </c>
      <c r="BB100" s="80">
        <f>'06 - 2.22 Kancelária'!F35</f>
        <v>0</v>
      </c>
      <c r="BC100" s="80">
        <f>'06 - 2.22 Kancelária'!F36</f>
        <v>0</v>
      </c>
      <c r="BD100" s="82">
        <f>'06 - 2.22 Kancelária'!F37</f>
        <v>0</v>
      </c>
      <c r="BT100" s="83" t="s">
        <v>75</v>
      </c>
      <c r="BV100" s="83" t="s">
        <v>69</v>
      </c>
      <c r="BW100" s="83" t="s">
        <v>91</v>
      </c>
      <c r="BX100" s="83" t="s">
        <v>4</v>
      </c>
      <c r="CL100" s="83" t="s">
        <v>1</v>
      </c>
      <c r="CM100" s="83" t="s">
        <v>75</v>
      </c>
    </row>
    <row r="101" spans="1:91" s="6" customFormat="1" ht="16.5" customHeight="1">
      <c r="A101" s="74" t="s">
        <v>71</v>
      </c>
      <c r="B101" s="75"/>
      <c r="C101" s="76"/>
      <c r="D101" s="187" t="s">
        <v>92</v>
      </c>
      <c r="E101" s="187"/>
      <c r="F101" s="187"/>
      <c r="G101" s="187"/>
      <c r="H101" s="187"/>
      <c r="I101" s="77"/>
      <c r="J101" s="187" t="s">
        <v>93</v>
      </c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209">
        <f>'07 - 2.23 Kancelária'!J30</f>
        <v>0</v>
      </c>
      <c r="AH101" s="210"/>
      <c r="AI101" s="210"/>
      <c r="AJ101" s="210"/>
      <c r="AK101" s="210"/>
      <c r="AL101" s="210"/>
      <c r="AM101" s="210"/>
      <c r="AN101" s="209">
        <f t="shared" si="0"/>
        <v>0</v>
      </c>
      <c r="AO101" s="210"/>
      <c r="AP101" s="210"/>
      <c r="AQ101" s="78" t="s">
        <v>74</v>
      </c>
      <c r="AR101" s="75"/>
      <c r="AS101" s="79">
        <v>0</v>
      </c>
      <c r="AT101" s="80">
        <f t="shared" si="1"/>
        <v>0</v>
      </c>
      <c r="AU101" s="81">
        <f>'07 - 2.23 Kancelária'!P124</f>
        <v>70.363829100000004</v>
      </c>
      <c r="AV101" s="80">
        <f>'07 - 2.23 Kancelária'!J33</f>
        <v>0</v>
      </c>
      <c r="AW101" s="80">
        <f>'07 - 2.23 Kancelária'!J34</f>
        <v>0</v>
      </c>
      <c r="AX101" s="80">
        <f>'07 - 2.23 Kancelária'!J35</f>
        <v>0</v>
      </c>
      <c r="AY101" s="80">
        <f>'07 - 2.23 Kancelária'!J36</f>
        <v>0</v>
      </c>
      <c r="AZ101" s="80">
        <f>'07 - 2.23 Kancelária'!F33</f>
        <v>0</v>
      </c>
      <c r="BA101" s="80">
        <f>'07 - 2.23 Kancelária'!F34</f>
        <v>0</v>
      </c>
      <c r="BB101" s="80">
        <f>'07 - 2.23 Kancelária'!F35</f>
        <v>0</v>
      </c>
      <c r="BC101" s="80">
        <f>'07 - 2.23 Kancelária'!F36</f>
        <v>0</v>
      </c>
      <c r="BD101" s="82">
        <f>'07 - 2.23 Kancelária'!F37</f>
        <v>0</v>
      </c>
      <c r="BT101" s="83" t="s">
        <v>75</v>
      </c>
      <c r="BV101" s="83" t="s">
        <v>69</v>
      </c>
      <c r="BW101" s="83" t="s">
        <v>94</v>
      </c>
      <c r="BX101" s="83" t="s">
        <v>4</v>
      </c>
      <c r="CL101" s="83" t="s">
        <v>1</v>
      </c>
      <c r="CM101" s="83" t="s">
        <v>75</v>
      </c>
    </row>
    <row r="102" spans="1:91" s="6" customFormat="1" ht="16.5" customHeight="1">
      <c r="A102" s="74" t="s">
        <v>71</v>
      </c>
      <c r="B102" s="75"/>
      <c r="C102" s="76"/>
      <c r="D102" s="187" t="s">
        <v>95</v>
      </c>
      <c r="E102" s="187"/>
      <c r="F102" s="187"/>
      <c r="G102" s="187"/>
      <c r="H102" s="187"/>
      <c r="I102" s="77"/>
      <c r="J102" s="187" t="s">
        <v>96</v>
      </c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209">
        <f>'08 - 2.26 Zasadačka'!J30</f>
        <v>0</v>
      </c>
      <c r="AH102" s="210"/>
      <c r="AI102" s="210"/>
      <c r="AJ102" s="210"/>
      <c r="AK102" s="210"/>
      <c r="AL102" s="210"/>
      <c r="AM102" s="210"/>
      <c r="AN102" s="209">
        <f t="shared" si="0"/>
        <v>0</v>
      </c>
      <c r="AO102" s="210"/>
      <c r="AP102" s="210"/>
      <c r="AQ102" s="78" t="s">
        <v>74</v>
      </c>
      <c r="AR102" s="75"/>
      <c r="AS102" s="79">
        <v>0</v>
      </c>
      <c r="AT102" s="80">
        <f t="shared" si="1"/>
        <v>0</v>
      </c>
      <c r="AU102" s="81">
        <f>'08 - 2.26 Zasadačka'!P124</f>
        <v>85.235224119999998</v>
      </c>
      <c r="AV102" s="80">
        <f>'08 - 2.26 Zasadačka'!J33</f>
        <v>0</v>
      </c>
      <c r="AW102" s="80">
        <f>'08 - 2.26 Zasadačka'!J34</f>
        <v>0</v>
      </c>
      <c r="AX102" s="80">
        <f>'08 - 2.26 Zasadačka'!J35</f>
        <v>0</v>
      </c>
      <c r="AY102" s="80">
        <f>'08 - 2.26 Zasadačka'!J36</f>
        <v>0</v>
      </c>
      <c r="AZ102" s="80">
        <f>'08 - 2.26 Zasadačka'!F33</f>
        <v>0</v>
      </c>
      <c r="BA102" s="80">
        <f>'08 - 2.26 Zasadačka'!F34</f>
        <v>0</v>
      </c>
      <c r="BB102" s="80">
        <f>'08 - 2.26 Zasadačka'!F35</f>
        <v>0</v>
      </c>
      <c r="BC102" s="80">
        <f>'08 - 2.26 Zasadačka'!F36</f>
        <v>0</v>
      </c>
      <c r="BD102" s="82">
        <f>'08 - 2.26 Zasadačka'!F37</f>
        <v>0</v>
      </c>
      <c r="BT102" s="83" t="s">
        <v>75</v>
      </c>
      <c r="BV102" s="83" t="s">
        <v>69</v>
      </c>
      <c r="BW102" s="83" t="s">
        <v>97</v>
      </c>
      <c r="BX102" s="83" t="s">
        <v>4</v>
      </c>
      <c r="CL102" s="83" t="s">
        <v>1</v>
      </c>
      <c r="CM102" s="83" t="s">
        <v>75</v>
      </c>
    </row>
    <row r="103" spans="1:91" s="6" customFormat="1" ht="16.5" customHeight="1">
      <c r="A103" s="74" t="s">
        <v>71</v>
      </c>
      <c r="B103" s="75"/>
      <c r="C103" s="76"/>
      <c r="D103" s="187" t="s">
        <v>98</v>
      </c>
      <c r="E103" s="187"/>
      <c r="F103" s="187"/>
      <c r="G103" s="187"/>
      <c r="H103" s="187"/>
      <c r="I103" s="77"/>
      <c r="J103" s="187" t="s">
        <v>99</v>
      </c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209">
        <f>'09 - 2.05 WC'!J30</f>
        <v>0</v>
      </c>
      <c r="AH103" s="210"/>
      <c r="AI103" s="210"/>
      <c r="AJ103" s="210"/>
      <c r="AK103" s="210"/>
      <c r="AL103" s="210"/>
      <c r="AM103" s="210"/>
      <c r="AN103" s="209">
        <f t="shared" si="0"/>
        <v>0</v>
      </c>
      <c r="AO103" s="210"/>
      <c r="AP103" s="210"/>
      <c r="AQ103" s="78" t="s">
        <v>74</v>
      </c>
      <c r="AR103" s="75"/>
      <c r="AS103" s="79">
        <v>0</v>
      </c>
      <c r="AT103" s="80">
        <f t="shared" si="1"/>
        <v>0</v>
      </c>
      <c r="AU103" s="81">
        <f>'09 - 2.05 WC'!P123</f>
        <v>22.266455610000001</v>
      </c>
      <c r="AV103" s="80">
        <f>'09 - 2.05 WC'!J33</f>
        <v>0</v>
      </c>
      <c r="AW103" s="80">
        <f>'09 - 2.05 WC'!J34</f>
        <v>0</v>
      </c>
      <c r="AX103" s="80">
        <f>'09 - 2.05 WC'!J35</f>
        <v>0</v>
      </c>
      <c r="AY103" s="80">
        <f>'09 - 2.05 WC'!J36</f>
        <v>0</v>
      </c>
      <c r="AZ103" s="80">
        <f>'09 - 2.05 WC'!F33</f>
        <v>0</v>
      </c>
      <c r="BA103" s="80">
        <f>'09 - 2.05 WC'!F34</f>
        <v>0</v>
      </c>
      <c r="BB103" s="80">
        <f>'09 - 2.05 WC'!F35</f>
        <v>0</v>
      </c>
      <c r="BC103" s="80">
        <f>'09 - 2.05 WC'!F36</f>
        <v>0</v>
      </c>
      <c r="BD103" s="82">
        <f>'09 - 2.05 WC'!F37</f>
        <v>0</v>
      </c>
      <c r="BT103" s="83" t="s">
        <v>75</v>
      </c>
      <c r="BV103" s="83" t="s">
        <v>69</v>
      </c>
      <c r="BW103" s="83" t="s">
        <v>100</v>
      </c>
      <c r="BX103" s="83" t="s">
        <v>4</v>
      </c>
      <c r="CL103" s="83" t="s">
        <v>1</v>
      </c>
      <c r="CM103" s="83" t="s">
        <v>75</v>
      </c>
    </row>
    <row r="104" spans="1:91" s="6" customFormat="1" ht="16.5" customHeight="1">
      <c r="A104" s="74" t="s">
        <v>71</v>
      </c>
      <c r="B104" s="75"/>
      <c r="C104" s="76"/>
      <c r="D104" s="187" t="s">
        <v>101</v>
      </c>
      <c r="E104" s="187"/>
      <c r="F104" s="187"/>
      <c r="G104" s="187"/>
      <c r="H104" s="187"/>
      <c r="I104" s="77"/>
      <c r="J104" s="187" t="s">
        <v>102</v>
      </c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209">
        <f>'10 - 2.25 Sklad-Kuchynka'!J30</f>
        <v>0</v>
      </c>
      <c r="AH104" s="210"/>
      <c r="AI104" s="210"/>
      <c r="AJ104" s="210"/>
      <c r="AK104" s="210"/>
      <c r="AL104" s="210"/>
      <c r="AM104" s="210"/>
      <c r="AN104" s="209">
        <f t="shared" si="0"/>
        <v>0</v>
      </c>
      <c r="AO104" s="210"/>
      <c r="AP104" s="210"/>
      <c r="AQ104" s="78" t="s">
        <v>74</v>
      </c>
      <c r="AR104" s="75"/>
      <c r="AS104" s="84">
        <v>0</v>
      </c>
      <c r="AT104" s="85">
        <f t="shared" si="1"/>
        <v>0</v>
      </c>
      <c r="AU104" s="86">
        <f>'10 - 2.25 Sklad-Kuchynka'!P123</f>
        <v>8.48</v>
      </c>
      <c r="AV104" s="85">
        <f>'10 - 2.25 Sklad-Kuchynka'!J33</f>
        <v>0</v>
      </c>
      <c r="AW104" s="85">
        <f>'10 - 2.25 Sklad-Kuchynka'!J34</f>
        <v>0</v>
      </c>
      <c r="AX104" s="85">
        <f>'10 - 2.25 Sklad-Kuchynka'!J35</f>
        <v>0</v>
      </c>
      <c r="AY104" s="85">
        <f>'10 - 2.25 Sklad-Kuchynka'!J36</f>
        <v>0</v>
      </c>
      <c r="AZ104" s="85">
        <f>'10 - 2.25 Sklad-Kuchynka'!F33</f>
        <v>0</v>
      </c>
      <c r="BA104" s="85">
        <f>'10 - 2.25 Sklad-Kuchynka'!F34</f>
        <v>0</v>
      </c>
      <c r="BB104" s="85">
        <f>'10 - 2.25 Sklad-Kuchynka'!F35</f>
        <v>0</v>
      </c>
      <c r="BC104" s="85">
        <f>'10 - 2.25 Sklad-Kuchynka'!F36</f>
        <v>0</v>
      </c>
      <c r="BD104" s="87">
        <f>'10 - 2.25 Sklad-Kuchynka'!F37</f>
        <v>0</v>
      </c>
      <c r="BT104" s="83" t="s">
        <v>75</v>
      </c>
      <c r="BV104" s="83" t="s">
        <v>69</v>
      </c>
      <c r="BW104" s="83" t="s">
        <v>103</v>
      </c>
      <c r="BX104" s="83" t="s">
        <v>4</v>
      </c>
      <c r="CL104" s="83" t="s">
        <v>1</v>
      </c>
      <c r="CM104" s="83" t="s">
        <v>75</v>
      </c>
    </row>
    <row r="105" spans="1:91" s="1" customFormat="1" ht="30" customHeight="1">
      <c r="B105" s="29"/>
      <c r="AR105" s="29"/>
    </row>
    <row r="106" spans="1:91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29"/>
    </row>
  </sheetData>
  <mergeCells count="76">
    <mergeCell ref="AG104:AM104"/>
    <mergeCell ref="AG98:AM98"/>
    <mergeCell ref="AM87:AN87"/>
    <mergeCell ref="AM89:AP89"/>
    <mergeCell ref="AM90:AP90"/>
    <mergeCell ref="AN104:AP104"/>
    <mergeCell ref="AN103:AP103"/>
    <mergeCell ref="AN96:AP96"/>
    <mergeCell ref="AN102:AP102"/>
    <mergeCell ref="AN92:AP92"/>
    <mergeCell ref="AN101:AP101"/>
    <mergeCell ref="AN98:AP98"/>
    <mergeCell ref="AN100:AP100"/>
    <mergeCell ref="AN99:AP99"/>
    <mergeCell ref="AN95:AP95"/>
    <mergeCell ref="AN97:AP97"/>
    <mergeCell ref="AR2:BE2"/>
    <mergeCell ref="AG103:AM103"/>
    <mergeCell ref="AG102:AM102"/>
    <mergeCell ref="AG92:AM92"/>
    <mergeCell ref="AG97:AM97"/>
    <mergeCell ref="AG95:AM95"/>
    <mergeCell ref="AG100:AM100"/>
    <mergeCell ref="AG101:AM101"/>
    <mergeCell ref="AG99:AM99"/>
    <mergeCell ref="AG96:AM96"/>
    <mergeCell ref="AS89:AT91"/>
    <mergeCell ref="AN94:AP94"/>
    <mergeCell ref="AK31:AO31"/>
    <mergeCell ref="AG94:AM94"/>
    <mergeCell ref="K5:AO5"/>
    <mergeCell ref="K6:AO6"/>
    <mergeCell ref="L31:P31"/>
    <mergeCell ref="L32:P32"/>
    <mergeCell ref="W32:AE32"/>
    <mergeCell ref="AK32:AO32"/>
    <mergeCell ref="L85:AO85"/>
    <mergeCell ref="W31:AE31"/>
    <mergeCell ref="L33:P33"/>
    <mergeCell ref="W33:AE33"/>
    <mergeCell ref="AK33:AO33"/>
    <mergeCell ref="AK35:AO35"/>
    <mergeCell ref="X35:AB35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AK30:AO30"/>
    <mergeCell ref="L30:P30"/>
    <mergeCell ref="W30:AE30"/>
    <mergeCell ref="D102:H102"/>
    <mergeCell ref="D103:H103"/>
    <mergeCell ref="D104:H104"/>
    <mergeCell ref="D101:H101"/>
    <mergeCell ref="I92:AF92"/>
    <mergeCell ref="J102:AF102"/>
    <mergeCell ref="J103:AF103"/>
    <mergeCell ref="J100:AF100"/>
    <mergeCell ref="J99:AF99"/>
    <mergeCell ref="J98:AF98"/>
    <mergeCell ref="J97:AF97"/>
    <mergeCell ref="J101:AF101"/>
    <mergeCell ref="J104:AF104"/>
    <mergeCell ref="J96:AF96"/>
    <mergeCell ref="J95:AF95"/>
    <mergeCell ref="C92:G92"/>
    <mergeCell ref="D98:H98"/>
    <mergeCell ref="D99:H99"/>
    <mergeCell ref="D95:H95"/>
    <mergeCell ref="D100:H100"/>
    <mergeCell ref="D97:H97"/>
    <mergeCell ref="D96:H96"/>
  </mergeCells>
  <hyperlinks>
    <hyperlink ref="A95" location="'01 - 2.06A WC'!C2" display="/" xr:uid="{00000000-0004-0000-0000-000000000000}"/>
    <hyperlink ref="A96" location="'02 - 2.06 Sklad'!C2" display="/" xr:uid="{00000000-0004-0000-0000-000001000000}"/>
    <hyperlink ref="A97" location="'03 - 2.01 a 2.03 Chodba'!C2" display="/" xr:uid="{00000000-0004-0000-0000-000002000000}"/>
    <hyperlink ref="A98" location="'04 - 2.04 Dielňa'!C2" display="/" xr:uid="{00000000-0004-0000-0000-000003000000}"/>
    <hyperlink ref="A99" location="'05 - 2.21 Kancelária'!C2" display="/" xr:uid="{00000000-0004-0000-0000-000004000000}"/>
    <hyperlink ref="A100" location="'06 - 2.22 Kancelária'!C2" display="/" xr:uid="{00000000-0004-0000-0000-000005000000}"/>
    <hyperlink ref="A101" location="'07 - 2.23 Kancelária'!C2" display="/" xr:uid="{00000000-0004-0000-0000-000006000000}"/>
    <hyperlink ref="A102" location="'08 - 2.26 Zasadačka'!C2" display="/" xr:uid="{00000000-0004-0000-0000-000007000000}"/>
    <hyperlink ref="A103" location="'09 - 2.05 WC'!C2" display="/" xr:uid="{00000000-0004-0000-0000-000008000000}"/>
    <hyperlink ref="A104" location="'10 - 2.25 Sklad-Kuchynka'!C2" display="/" xr:uid="{00000000-0004-0000-0000-000009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45"/>
  <sheetViews>
    <sheetView showGridLines="0" topLeftCell="A119" workbookViewId="0">
      <selection activeCell="I137" sqref="I13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76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106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ROUND(J134,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ROUND((SUM(BE134:BE444)),  2)</f>
        <v>0</v>
      </c>
      <c r="G33" s="92"/>
      <c r="H33" s="92"/>
      <c r="I33" s="93">
        <v>0.23</v>
      </c>
      <c r="J33" s="91">
        <f>ROUND(((SUM(BE134:BE444))*I33),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ROUND((SUM(BF134:BF444)),  2)</f>
        <v>0</v>
      </c>
      <c r="I34" s="95">
        <v>0.23</v>
      </c>
      <c r="J34" s="94">
        <f>ROUND(((SUM(BF134:BF444))*I34),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ROUND((SUM(BG134:BG444)),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ROUND((SUM(BH134:BH444)),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ROUND((SUM(BI134:BI444)),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01 - 2.06A WC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J134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J135</f>
        <v>0</v>
      </c>
      <c r="L97" s="107"/>
    </row>
    <row r="98" spans="2:12" s="9" customFormat="1" ht="19.899999999999999" customHeight="1">
      <c r="B98" s="111"/>
      <c r="D98" s="112" t="s">
        <v>113</v>
      </c>
      <c r="E98" s="113"/>
      <c r="F98" s="113"/>
      <c r="G98" s="113"/>
      <c r="H98" s="113"/>
      <c r="I98" s="113"/>
      <c r="J98" s="114">
        <f>J136</f>
        <v>0</v>
      </c>
      <c r="L98" s="111"/>
    </row>
    <row r="99" spans="2:12" s="9" customFormat="1" ht="19.899999999999999" customHeight="1">
      <c r="B99" s="111"/>
      <c r="D99" s="112" t="s">
        <v>114</v>
      </c>
      <c r="E99" s="113"/>
      <c r="F99" s="113"/>
      <c r="G99" s="113"/>
      <c r="H99" s="113"/>
      <c r="I99" s="113"/>
      <c r="J99" s="114">
        <f>J144</f>
        <v>0</v>
      </c>
      <c r="L99" s="111"/>
    </row>
    <row r="100" spans="2:12" s="9" customFormat="1" ht="19.899999999999999" customHeight="1">
      <c r="B100" s="111"/>
      <c r="D100" s="112" t="s">
        <v>115</v>
      </c>
      <c r="E100" s="113"/>
      <c r="F100" s="113"/>
      <c r="G100" s="113"/>
      <c r="H100" s="113"/>
      <c r="I100" s="113"/>
      <c r="J100" s="114">
        <f>J201</f>
        <v>0</v>
      </c>
      <c r="L100" s="111"/>
    </row>
    <row r="101" spans="2:12" s="9" customFormat="1" ht="19.899999999999999" customHeight="1">
      <c r="B101" s="111"/>
      <c r="D101" s="112" t="s">
        <v>116</v>
      </c>
      <c r="E101" s="113"/>
      <c r="F101" s="113"/>
      <c r="G101" s="113"/>
      <c r="H101" s="113"/>
      <c r="I101" s="113"/>
      <c r="J101" s="114">
        <f>J274</f>
        <v>0</v>
      </c>
      <c r="L101" s="111"/>
    </row>
    <row r="102" spans="2:12" s="8" customFormat="1" ht="24.95" customHeight="1">
      <c r="B102" s="107"/>
      <c r="D102" s="108" t="s">
        <v>117</v>
      </c>
      <c r="E102" s="109"/>
      <c r="F102" s="109"/>
      <c r="G102" s="109"/>
      <c r="H102" s="109"/>
      <c r="I102" s="109"/>
      <c r="J102" s="110">
        <f>J282</f>
        <v>0</v>
      </c>
      <c r="L102" s="107"/>
    </row>
    <row r="103" spans="2:12" s="9" customFormat="1" ht="19.899999999999999" customHeight="1">
      <c r="B103" s="111"/>
      <c r="D103" s="112" t="s">
        <v>118</v>
      </c>
      <c r="E103" s="113"/>
      <c r="F103" s="113"/>
      <c r="G103" s="113"/>
      <c r="H103" s="113"/>
      <c r="I103" s="113"/>
      <c r="J103" s="114">
        <f>J283</f>
        <v>0</v>
      </c>
      <c r="L103" s="111"/>
    </row>
    <row r="104" spans="2:12" s="9" customFormat="1" ht="19.899999999999999" customHeight="1">
      <c r="B104" s="111"/>
      <c r="D104" s="112" t="s">
        <v>119</v>
      </c>
      <c r="E104" s="113"/>
      <c r="F104" s="113"/>
      <c r="G104" s="113"/>
      <c r="H104" s="113"/>
      <c r="I104" s="113"/>
      <c r="J104" s="114">
        <f>J294</f>
        <v>0</v>
      </c>
      <c r="L104" s="111"/>
    </row>
    <row r="105" spans="2:12" s="9" customFormat="1" ht="19.899999999999999" customHeight="1">
      <c r="B105" s="111"/>
      <c r="D105" s="112" t="s">
        <v>120</v>
      </c>
      <c r="E105" s="113"/>
      <c r="F105" s="113"/>
      <c r="G105" s="113"/>
      <c r="H105" s="113"/>
      <c r="I105" s="113"/>
      <c r="J105" s="114">
        <f>J302</f>
        <v>0</v>
      </c>
      <c r="L105" s="111"/>
    </row>
    <row r="106" spans="2:12" s="9" customFormat="1" ht="19.899999999999999" customHeight="1">
      <c r="B106" s="111"/>
      <c r="D106" s="112" t="s">
        <v>121</v>
      </c>
      <c r="E106" s="113"/>
      <c r="F106" s="113"/>
      <c r="G106" s="113"/>
      <c r="H106" s="113"/>
      <c r="I106" s="113"/>
      <c r="J106" s="114">
        <f>J314</f>
        <v>0</v>
      </c>
      <c r="L106" s="111"/>
    </row>
    <row r="107" spans="2:12" s="9" customFormat="1" ht="19.899999999999999" customHeight="1">
      <c r="B107" s="111"/>
      <c r="D107" s="112" t="s">
        <v>122</v>
      </c>
      <c r="E107" s="113"/>
      <c r="F107" s="113"/>
      <c r="G107" s="113"/>
      <c r="H107" s="113"/>
      <c r="I107" s="113"/>
      <c r="J107" s="114">
        <f>J333</f>
        <v>0</v>
      </c>
      <c r="L107" s="111"/>
    </row>
    <row r="108" spans="2:12" s="9" customFormat="1" ht="19.899999999999999" customHeight="1">
      <c r="B108" s="111"/>
      <c r="D108" s="112" t="s">
        <v>123</v>
      </c>
      <c r="E108" s="113"/>
      <c r="F108" s="113"/>
      <c r="G108" s="113"/>
      <c r="H108" s="113"/>
      <c r="I108" s="113"/>
      <c r="J108" s="114">
        <f>J340</f>
        <v>0</v>
      </c>
      <c r="L108" s="111"/>
    </row>
    <row r="109" spans="2:12" s="9" customFormat="1" ht="19.899999999999999" customHeight="1">
      <c r="B109" s="111"/>
      <c r="D109" s="112" t="s">
        <v>124</v>
      </c>
      <c r="E109" s="113"/>
      <c r="F109" s="113"/>
      <c r="G109" s="113"/>
      <c r="H109" s="113"/>
      <c r="I109" s="113"/>
      <c r="J109" s="114">
        <f>J347</f>
        <v>0</v>
      </c>
      <c r="L109" s="111"/>
    </row>
    <row r="110" spans="2:12" s="9" customFormat="1" ht="19.899999999999999" customHeight="1">
      <c r="B110" s="111"/>
      <c r="D110" s="112" t="s">
        <v>125</v>
      </c>
      <c r="E110" s="113"/>
      <c r="F110" s="113"/>
      <c r="G110" s="113"/>
      <c r="H110" s="113"/>
      <c r="I110" s="113"/>
      <c r="J110" s="114">
        <f>J364</f>
        <v>0</v>
      </c>
      <c r="L110" s="111"/>
    </row>
    <row r="111" spans="2:12" s="9" customFormat="1" ht="19.899999999999999" customHeight="1">
      <c r="B111" s="111"/>
      <c r="D111" s="112" t="s">
        <v>126</v>
      </c>
      <c r="E111" s="113"/>
      <c r="F111" s="113"/>
      <c r="G111" s="113"/>
      <c r="H111" s="113"/>
      <c r="I111" s="113"/>
      <c r="J111" s="114">
        <f>J388</f>
        <v>0</v>
      </c>
      <c r="L111" s="111"/>
    </row>
    <row r="112" spans="2:12" s="9" customFormat="1" ht="19.899999999999999" customHeight="1">
      <c r="B112" s="111"/>
      <c r="D112" s="112" t="s">
        <v>127</v>
      </c>
      <c r="E112" s="113"/>
      <c r="F112" s="113"/>
      <c r="G112" s="113"/>
      <c r="H112" s="113"/>
      <c r="I112" s="113"/>
      <c r="J112" s="114">
        <f>J394</f>
        <v>0</v>
      </c>
      <c r="L112" s="111"/>
    </row>
    <row r="113" spans="2:12" s="9" customFormat="1" ht="19.899999999999999" customHeight="1">
      <c r="B113" s="111"/>
      <c r="D113" s="112" t="s">
        <v>128</v>
      </c>
      <c r="E113" s="113"/>
      <c r="F113" s="113"/>
      <c r="G113" s="113"/>
      <c r="H113" s="113"/>
      <c r="I113" s="113"/>
      <c r="J113" s="114">
        <f>J408</f>
        <v>0</v>
      </c>
      <c r="L113" s="111"/>
    </row>
    <row r="114" spans="2:12" s="8" customFormat="1" ht="24.95" customHeight="1">
      <c r="B114" s="107"/>
      <c r="D114" s="108" t="s">
        <v>129</v>
      </c>
      <c r="E114" s="109"/>
      <c r="F114" s="109"/>
      <c r="G114" s="109"/>
      <c r="H114" s="109"/>
      <c r="I114" s="109"/>
      <c r="J114" s="110">
        <f>J443</f>
        <v>0</v>
      </c>
      <c r="L114" s="107"/>
    </row>
    <row r="115" spans="2:12" s="1" customFormat="1" ht="21.75" customHeight="1">
      <c r="B115" s="29"/>
      <c r="L115" s="29"/>
    </row>
    <row r="116" spans="2:12" s="1" customFormat="1" ht="6.95" customHeight="1"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29"/>
    </row>
    <row r="120" spans="2:12" s="1" customFormat="1" ht="6.95" customHeight="1">
      <c r="B120" s="46"/>
      <c r="C120" s="47"/>
      <c r="D120" s="47"/>
      <c r="E120" s="47"/>
      <c r="F120" s="47"/>
      <c r="G120" s="47"/>
      <c r="H120" s="47"/>
      <c r="I120" s="47"/>
      <c r="J120" s="47"/>
      <c r="K120" s="47"/>
      <c r="L120" s="29"/>
    </row>
    <row r="121" spans="2:12" s="1" customFormat="1" ht="24.95" customHeight="1">
      <c r="B121" s="29"/>
      <c r="C121" s="21" t="s">
        <v>130</v>
      </c>
      <c r="L121" s="29"/>
    </row>
    <row r="122" spans="2:12" s="1" customFormat="1" ht="6.95" customHeight="1">
      <c r="B122" s="29"/>
      <c r="L122" s="29"/>
    </row>
    <row r="123" spans="2:12" s="1" customFormat="1" ht="12" customHeight="1">
      <c r="B123" s="29"/>
      <c r="C123" s="26" t="s">
        <v>12</v>
      </c>
      <c r="L123" s="29"/>
    </row>
    <row r="124" spans="2:12" s="1" customFormat="1" ht="16.5" customHeight="1">
      <c r="B124" s="29"/>
      <c r="E124" s="225" t="str">
        <f>E7</f>
        <v>MHTH_Teplárenská - Rekonštrukcia miestnosti v budove SP 12 na +4,200</v>
      </c>
      <c r="F124" s="226"/>
      <c r="G124" s="226"/>
      <c r="H124" s="226"/>
      <c r="L124" s="29"/>
    </row>
    <row r="125" spans="2:12" s="1" customFormat="1" ht="12" customHeight="1">
      <c r="B125" s="29"/>
      <c r="C125" s="26" t="s">
        <v>105</v>
      </c>
      <c r="L125" s="29"/>
    </row>
    <row r="126" spans="2:12" s="1" customFormat="1" ht="16.5" customHeight="1">
      <c r="B126" s="29"/>
      <c r="E126" s="201" t="str">
        <f>E9</f>
        <v>01 - 2.06A WC</v>
      </c>
      <c r="F126" s="224"/>
      <c r="G126" s="224"/>
      <c r="H126" s="224"/>
      <c r="L126" s="29"/>
    </row>
    <row r="127" spans="2:12" s="1" customFormat="1" ht="6.95" customHeight="1">
      <c r="B127" s="29"/>
      <c r="L127" s="29"/>
    </row>
    <row r="128" spans="2:12" s="1" customFormat="1" ht="12" customHeight="1">
      <c r="B128" s="29"/>
      <c r="C128" s="26" t="s">
        <v>15</v>
      </c>
      <c r="F128" s="24" t="str">
        <f>F12</f>
        <v xml:space="preserve"> </v>
      </c>
      <c r="I128" s="26" t="s">
        <v>17</v>
      </c>
      <c r="J128" s="52" t="str">
        <f>IF(J12="","",J12)</f>
        <v>16. 9. 2026</v>
      </c>
      <c r="L128" s="29"/>
    </row>
    <row r="129" spans="2:65" s="1" customFormat="1" ht="6.95" customHeight="1">
      <c r="B129" s="29"/>
      <c r="L129" s="29"/>
    </row>
    <row r="130" spans="2:65" s="1" customFormat="1" ht="15.2" customHeight="1">
      <c r="B130" s="29"/>
      <c r="C130" s="26" t="s">
        <v>19</v>
      </c>
      <c r="F130" s="24" t="str">
        <f>E15</f>
        <v xml:space="preserve"> </v>
      </c>
      <c r="I130" s="26" t="s">
        <v>23</v>
      </c>
      <c r="J130" s="27" t="str">
        <f>E21</f>
        <v xml:space="preserve"> </v>
      </c>
      <c r="L130" s="29"/>
    </row>
    <row r="131" spans="2:65" s="1" customFormat="1" ht="15.2" customHeight="1">
      <c r="B131" s="29"/>
      <c r="C131" s="26" t="s">
        <v>22</v>
      </c>
      <c r="F131" s="24" t="str">
        <f>IF(E18="","",E18)</f>
        <v xml:space="preserve"> </v>
      </c>
      <c r="I131" s="26" t="s">
        <v>24</v>
      </c>
      <c r="J131" s="27" t="str">
        <f>E24</f>
        <v xml:space="preserve"> </v>
      </c>
      <c r="L131" s="29"/>
    </row>
    <row r="132" spans="2:65" s="1" customFormat="1" ht="10.35" customHeight="1">
      <c r="B132" s="29"/>
      <c r="L132" s="29"/>
    </row>
    <row r="133" spans="2:65" s="10" customFormat="1" ht="29.25" customHeight="1">
      <c r="B133" s="115"/>
      <c r="C133" s="116" t="s">
        <v>131</v>
      </c>
      <c r="D133" s="117" t="s">
        <v>52</v>
      </c>
      <c r="E133" s="117" t="s">
        <v>48</v>
      </c>
      <c r="F133" s="117" t="s">
        <v>49</v>
      </c>
      <c r="G133" s="117" t="s">
        <v>132</v>
      </c>
      <c r="H133" s="117" t="s">
        <v>133</v>
      </c>
      <c r="I133" s="117" t="s">
        <v>134</v>
      </c>
      <c r="J133" s="118" t="s">
        <v>109</v>
      </c>
      <c r="K133" s="119" t="s">
        <v>135</v>
      </c>
      <c r="L133" s="115"/>
      <c r="M133" s="59" t="s">
        <v>1</v>
      </c>
      <c r="N133" s="60" t="s">
        <v>31</v>
      </c>
      <c r="O133" s="60" t="s">
        <v>136</v>
      </c>
      <c r="P133" s="60" t="s">
        <v>137</v>
      </c>
      <c r="Q133" s="60" t="s">
        <v>138</v>
      </c>
      <c r="R133" s="60" t="s">
        <v>139</v>
      </c>
      <c r="S133" s="60" t="s">
        <v>140</v>
      </c>
      <c r="T133" s="61" t="s">
        <v>141</v>
      </c>
    </row>
    <row r="134" spans="2:65" s="1" customFormat="1" ht="22.9" customHeight="1">
      <c r="B134" s="29"/>
      <c r="C134" s="64" t="s">
        <v>110</v>
      </c>
      <c r="J134" s="120">
        <f>BK134</f>
        <v>0</v>
      </c>
      <c r="L134" s="29"/>
      <c r="M134" s="62"/>
      <c r="N134" s="53"/>
      <c r="O134" s="53"/>
      <c r="P134" s="121">
        <f>P135+P282+P443</f>
        <v>114.55394659999999</v>
      </c>
      <c r="Q134" s="53"/>
      <c r="R134" s="121">
        <f>R135+R282+R443</f>
        <v>1.7855630788600001</v>
      </c>
      <c r="S134" s="53"/>
      <c r="T134" s="122">
        <f>T135+T282+T443</f>
        <v>1.3923329999999998</v>
      </c>
      <c r="AT134" s="17" t="s">
        <v>66</v>
      </c>
      <c r="AU134" s="17" t="s">
        <v>111</v>
      </c>
      <c r="BK134" s="123">
        <f>BK135+BK282+BK443</f>
        <v>0</v>
      </c>
    </row>
    <row r="135" spans="2:65" s="11" customFormat="1" ht="25.9" customHeight="1">
      <c r="B135" s="124"/>
      <c r="D135" s="125" t="s">
        <v>66</v>
      </c>
      <c r="E135" s="126" t="s">
        <v>142</v>
      </c>
      <c r="F135" s="126" t="s">
        <v>143</v>
      </c>
      <c r="J135" s="127">
        <f>BK135</f>
        <v>0</v>
      </c>
      <c r="L135" s="124"/>
      <c r="M135" s="128"/>
      <c r="P135" s="129">
        <f>P136+P144+P201+P274</f>
        <v>49.220026699999998</v>
      </c>
      <c r="R135" s="129">
        <f>R136+R144+R201+R274</f>
        <v>1.28355097706</v>
      </c>
      <c r="T135" s="130">
        <f>T136+T144+T201+T274</f>
        <v>1.3810849999999999</v>
      </c>
      <c r="AR135" s="125" t="s">
        <v>75</v>
      </c>
      <c r="AT135" s="131" t="s">
        <v>66</v>
      </c>
      <c r="AU135" s="131" t="s">
        <v>67</v>
      </c>
      <c r="AY135" s="125" t="s">
        <v>144</v>
      </c>
      <c r="BK135" s="132">
        <f>BK136+BK144+BK201+BK274</f>
        <v>0</v>
      </c>
    </row>
    <row r="136" spans="2:65" s="11" customFormat="1" ht="22.9" customHeight="1">
      <c r="B136" s="124"/>
      <c r="D136" s="125" t="s">
        <v>66</v>
      </c>
      <c r="E136" s="133" t="s">
        <v>145</v>
      </c>
      <c r="F136" s="133" t="s">
        <v>146</v>
      </c>
      <c r="J136" s="134">
        <f>BK136</f>
        <v>0</v>
      </c>
      <c r="L136" s="124"/>
      <c r="M136" s="128"/>
      <c r="P136" s="129">
        <f>SUM(P137:P143)</f>
        <v>2.9414586000000003</v>
      </c>
      <c r="R136" s="129">
        <f>SUM(R137:R143)</f>
        <v>0.8125336325000001</v>
      </c>
      <c r="T136" s="130">
        <f>SUM(T137:T143)</f>
        <v>0</v>
      </c>
      <c r="AR136" s="125" t="s">
        <v>75</v>
      </c>
      <c r="AT136" s="131" t="s">
        <v>66</v>
      </c>
      <c r="AU136" s="131" t="s">
        <v>75</v>
      </c>
      <c r="AY136" s="125" t="s">
        <v>144</v>
      </c>
      <c r="BK136" s="132">
        <f>SUM(BK137:BK143)</f>
        <v>0</v>
      </c>
    </row>
    <row r="137" spans="2:65" s="1" customFormat="1" ht="33" customHeight="1">
      <c r="B137" s="135"/>
      <c r="C137" s="136" t="s">
        <v>75</v>
      </c>
      <c r="D137" s="136" t="s">
        <v>147</v>
      </c>
      <c r="E137" s="137" t="s">
        <v>148</v>
      </c>
      <c r="F137" s="138" t="s">
        <v>149</v>
      </c>
      <c r="G137" s="139" t="s">
        <v>150</v>
      </c>
      <c r="H137" s="140">
        <v>0.2</v>
      </c>
      <c r="I137" s="141"/>
      <c r="J137" s="141">
        <f>ROUND(I137*H137,2)</f>
        <v>0</v>
      </c>
      <c r="K137" s="142"/>
      <c r="L137" s="29"/>
      <c r="M137" s="143" t="s">
        <v>1</v>
      </c>
      <c r="N137" s="144" t="s">
        <v>33</v>
      </c>
      <c r="O137" s="145">
        <v>3.6605400000000001</v>
      </c>
      <c r="P137" s="145">
        <f>O137*H137</f>
        <v>0.73210800000000009</v>
      </c>
      <c r="Q137" s="145">
        <v>1.92736</v>
      </c>
      <c r="R137" s="145">
        <f>Q137*H137</f>
        <v>0.38547200000000004</v>
      </c>
      <c r="S137" s="145">
        <v>0</v>
      </c>
      <c r="T137" s="146">
        <f>S137*H137</f>
        <v>0</v>
      </c>
      <c r="AR137" s="147" t="s">
        <v>151</v>
      </c>
      <c r="AT137" s="147" t="s">
        <v>147</v>
      </c>
      <c r="AU137" s="147" t="s">
        <v>152</v>
      </c>
      <c r="AY137" s="17" t="s">
        <v>144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7" t="s">
        <v>152</v>
      </c>
      <c r="BK137" s="148">
        <f>ROUND(I137*H137,2)</f>
        <v>0</v>
      </c>
      <c r="BL137" s="17" t="s">
        <v>151</v>
      </c>
      <c r="BM137" s="147" t="s">
        <v>152</v>
      </c>
    </row>
    <row r="138" spans="2:65" s="12" customFormat="1">
      <c r="B138" s="149"/>
      <c r="D138" s="150" t="s">
        <v>153</v>
      </c>
      <c r="E138" s="151" t="s">
        <v>1</v>
      </c>
      <c r="F138" s="152" t="s">
        <v>154</v>
      </c>
      <c r="H138" s="151" t="s">
        <v>1</v>
      </c>
      <c r="L138" s="149"/>
      <c r="M138" s="153"/>
      <c r="T138" s="154"/>
      <c r="AT138" s="151" t="s">
        <v>153</v>
      </c>
      <c r="AU138" s="151" t="s">
        <v>152</v>
      </c>
      <c r="AV138" s="12" t="s">
        <v>75</v>
      </c>
      <c r="AW138" s="12" t="s">
        <v>25</v>
      </c>
      <c r="AX138" s="12" t="s">
        <v>67</v>
      </c>
      <c r="AY138" s="151" t="s">
        <v>144</v>
      </c>
    </row>
    <row r="139" spans="2:65" s="13" customFormat="1">
      <c r="B139" s="155"/>
      <c r="D139" s="150" t="s">
        <v>153</v>
      </c>
      <c r="E139" s="156" t="s">
        <v>1</v>
      </c>
      <c r="F139" s="157" t="s">
        <v>155</v>
      </c>
      <c r="H139" s="158">
        <v>0.2</v>
      </c>
      <c r="L139" s="155"/>
      <c r="M139" s="159"/>
      <c r="T139" s="160"/>
      <c r="AT139" s="156" t="s">
        <v>153</v>
      </c>
      <c r="AU139" s="156" t="s">
        <v>152</v>
      </c>
      <c r="AV139" s="13" t="s">
        <v>152</v>
      </c>
      <c r="AW139" s="13" t="s">
        <v>25</v>
      </c>
      <c r="AX139" s="13" t="s">
        <v>67</v>
      </c>
      <c r="AY139" s="156" t="s">
        <v>144</v>
      </c>
    </row>
    <row r="140" spans="2:65" s="14" customFormat="1">
      <c r="B140" s="161"/>
      <c r="D140" s="150" t="s">
        <v>153</v>
      </c>
      <c r="E140" s="162" t="s">
        <v>1</v>
      </c>
      <c r="F140" s="163" t="s">
        <v>156</v>
      </c>
      <c r="H140" s="164">
        <v>0.2</v>
      </c>
      <c r="L140" s="161"/>
      <c r="M140" s="165"/>
      <c r="T140" s="166"/>
      <c r="AT140" s="162" t="s">
        <v>153</v>
      </c>
      <c r="AU140" s="162" t="s">
        <v>152</v>
      </c>
      <c r="AV140" s="14" t="s">
        <v>151</v>
      </c>
      <c r="AW140" s="14" t="s">
        <v>25</v>
      </c>
      <c r="AX140" s="14" t="s">
        <v>75</v>
      </c>
      <c r="AY140" s="162" t="s">
        <v>144</v>
      </c>
    </row>
    <row r="141" spans="2:65" s="1" customFormat="1" ht="33" customHeight="1">
      <c r="B141" s="135"/>
      <c r="C141" s="136" t="s">
        <v>152</v>
      </c>
      <c r="D141" s="136" t="s">
        <v>147</v>
      </c>
      <c r="E141" s="137" t="s">
        <v>157</v>
      </c>
      <c r="F141" s="138" t="s">
        <v>158</v>
      </c>
      <c r="G141" s="139" t="s">
        <v>159</v>
      </c>
      <c r="H141" s="140">
        <v>4.59</v>
      </c>
      <c r="I141" s="141"/>
      <c r="J141" s="141">
        <f>ROUND(I141*H141,2)</f>
        <v>0</v>
      </c>
      <c r="K141" s="142"/>
      <c r="L141" s="29"/>
      <c r="M141" s="143" t="s">
        <v>1</v>
      </c>
      <c r="N141" s="144" t="s">
        <v>33</v>
      </c>
      <c r="O141" s="145">
        <v>0.48133999999999999</v>
      </c>
      <c r="P141" s="145">
        <f>O141*H141</f>
        <v>2.2093506000000001</v>
      </c>
      <c r="Q141" s="145">
        <v>9.3041750000000006E-2</v>
      </c>
      <c r="R141" s="145">
        <f>Q141*H141</f>
        <v>0.42706163250000001</v>
      </c>
      <c r="S141" s="145">
        <v>0</v>
      </c>
      <c r="T141" s="146">
        <f>S141*H141</f>
        <v>0</v>
      </c>
      <c r="AR141" s="147" t="s">
        <v>151</v>
      </c>
      <c r="AT141" s="147" t="s">
        <v>147</v>
      </c>
      <c r="AU141" s="147" t="s">
        <v>152</v>
      </c>
      <c r="AY141" s="17" t="s">
        <v>144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7" t="s">
        <v>152</v>
      </c>
      <c r="BK141" s="148">
        <f>ROUND(I141*H141,2)</f>
        <v>0</v>
      </c>
      <c r="BL141" s="17" t="s">
        <v>151</v>
      </c>
      <c r="BM141" s="147" t="s">
        <v>151</v>
      </c>
    </row>
    <row r="142" spans="2:65" s="13" customFormat="1">
      <c r="B142" s="155"/>
      <c r="D142" s="150" t="s">
        <v>153</v>
      </c>
      <c r="E142" s="156" t="s">
        <v>1</v>
      </c>
      <c r="F142" s="157" t="s">
        <v>160</v>
      </c>
      <c r="H142" s="158">
        <v>4.59</v>
      </c>
      <c r="L142" s="155"/>
      <c r="M142" s="159"/>
      <c r="T142" s="160"/>
      <c r="AT142" s="156" t="s">
        <v>153</v>
      </c>
      <c r="AU142" s="156" t="s">
        <v>152</v>
      </c>
      <c r="AV142" s="13" t="s">
        <v>152</v>
      </c>
      <c r="AW142" s="13" t="s">
        <v>25</v>
      </c>
      <c r="AX142" s="13" t="s">
        <v>67</v>
      </c>
      <c r="AY142" s="156" t="s">
        <v>144</v>
      </c>
    </row>
    <row r="143" spans="2:65" s="14" customFormat="1">
      <c r="B143" s="161"/>
      <c r="D143" s="150" t="s">
        <v>153</v>
      </c>
      <c r="E143" s="162" t="s">
        <v>1</v>
      </c>
      <c r="F143" s="163" t="s">
        <v>156</v>
      </c>
      <c r="H143" s="164">
        <v>4.59</v>
      </c>
      <c r="L143" s="161"/>
      <c r="M143" s="165"/>
      <c r="T143" s="166"/>
      <c r="AT143" s="162" t="s">
        <v>153</v>
      </c>
      <c r="AU143" s="162" t="s">
        <v>152</v>
      </c>
      <c r="AV143" s="14" t="s">
        <v>151</v>
      </c>
      <c r="AW143" s="14" t="s">
        <v>25</v>
      </c>
      <c r="AX143" s="14" t="s">
        <v>75</v>
      </c>
      <c r="AY143" s="162" t="s">
        <v>144</v>
      </c>
    </row>
    <row r="144" spans="2:65" s="11" customFormat="1" ht="22.9" customHeight="1">
      <c r="B144" s="124"/>
      <c r="D144" s="125" t="s">
        <v>66</v>
      </c>
      <c r="E144" s="133" t="s">
        <v>161</v>
      </c>
      <c r="F144" s="133" t="s">
        <v>162</v>
      </c>
      <c r="J144" s="134">
        <f>BK144</f>
        <v>0</v>
      </c>
      <c r="L144" s="124"/>
      <c r="M144" s="128"/>
      <c r="P144" s="129">
        <f>SUM(P145:P200)</f>
        <v>13.271516099999999</v>
      </c>
      <c r="R144" s="129">
        <f>SUM(R145:R200)</f>
        <v>0.27458374200000002</v>
      </c>
      <c r="T144" s="130">
        <f>SUM(T145:T200)</f>
        <v>0</v>
      </c>
      <c r="AR144" s="125" t="s">
        <v>75</v>
      </c>
      <c r="AT144" s="131" t="s">
        <v>66</v>
      </c>
      <c r="AU144" s="131" t="s">
        <v>75</v>
      </c>
      <c r="AY144" s="125" t="s">
        <v>144</v>
      </c>
      <c r="BK144" s="132">
        <f>SUM(BK145:BK200)</f>
        <v>0</v>
      </c>
    </row>
    <row r="145" spans="2:65" s="1" customFormat="1" ht="37.9" customHeight="1">
      <c r="B145" s="135"/>
      <c r="C145" s="136" t="s">
        <v>145</v>
      </c>
      <c r="D145" s="136" t="s">
        <v>147</v>
      </c>
      <c r="E145" s="137" t="s">
        <v>163</v>
      </c>
      <c r="F145" s="138" t="s">
        <v>164</v>
      </c>
      <c r="G145" s="139" t="s">
        <v>159</v>
      </c>
      <c r="H145" s="140">
        <v>2.21</v>
      </c>
      <c r="I145" s="141"/>
      <c r="J145" s="141">
        <f>ROUND(I145*H145,2)</f>
        <v>0</v>
      </c>
      <c r="K145" s="142"/>
      <c r="L145" s="29"/>
      <c r="M145" s="143" t="s">
        <v>1</v>
      </c>
      <c r="N145" s="144" t="s">
        <v>33</v>
      </c>
      <c r="O145" s="145">
        <v>0.12586</v>
      </c>
      <c r="P145" s="145">
        <f>O145*H145</f>
        <v>0.27815059999999997</v>
      </c>
      <c r="Q145" s="145">
        <v>4.1691999999999996E-3</v>
      </c>
      <c r="R145" s="145">
        <f>Q145*H145</f>
        <v>9.2139319999999993E-3</v>
      </c>
      <c r="S145" s="145">
        <v>0</v>
      </c>
      <c r="T145" s="146">
        <f>S145*H145</f>
        <v>0</v>
      </c>
      <c r="AR145" s="147" t="s">
        <v>151</v>
      </c>
      <c r="AT145" s="147" t="s">
        <v>147</v>
      </c>
      <c r="AU145" s="147" t="s">
        <v>152</v>
      </c>
      <c r="AY145" s="17" t="s">
        <v>144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7" t="s">
        <v>152</v>
      </c>
      <c r="BK145" s="148">
        <f>ROUND(I145*H145,2)</f>
        <v>0</v>
      </c>
      <c r="BL145" s="17" t="s">
        <v>151</v>
      </c>
      <c r="BM145" s="147" t="s">
        <v>161</v>
      </c>
    </row>
    <row r="146" spans="2:65" s="1" customFormat="1" ht="37.9" customHeight="1">
      <c r="B146" s="135"/>
      <c r="C146" s="136" t="s">
        <v>151</v>
      </c>
      <c r="D146" s="136" t="s">
        <v>147</v>
      </c>
      <c r="E146" s="137" t="s">
        <v>165</v>
      </c>
      <c r="F146" s="138" t="s">
        <v>166</v>
      </c>
      <c r="G146" s="139" t="s">
        <v>167</v>
      </c>
      <c r="H146" s="140">
        <v>4.5</v>
      </c>
      <c r="I146" s="141"/>
      <c r="J146" s="141">
        <f>ROUND(I146*H146,2)</f>
        <v>0</v>
      </c>
      <c r="K146" s="142"/>
      <c r="L146" s="29"/>
      <c r="M146" s="143" t="s">
        <v>1</v>
      </c>
      <c r="N146" s="144" t="s">
        <v>33</v>
      </c>
      <c r="O146" s="145">
        <v>0.43408000000000002</v>
      </c>
      <c r="P146" s="145">
        <f>O146*H146</f>
        <v>1.95336</v>
      </c>
      <c r="Q146" s="145">
        <v>5.2529999999999999E-3</v>
      </c>
      <c r="R146" s="145">
        <f>Q146*H146</f>
        <v>2.36385E-2</v>
      </c>
      <c r="S146" s="145">
        <v>0</v>
      </c>
      <c r="T146" s="146">
        <f>S146*H146</f>
        <v>0</v>
      </c>
      <c r="AR146" s="147" t="s">
        <v>151</v>
      </c>
      <c r="AT146" s="147" t="s">
        <v>147</v>
      </c>
      <c r="AU146" s="147" t="s">
        <v>152</v>
      </c>
      <c r="AY146" s="17" t="s">
        <v>144</v>
      </c>
      <c r="BE146" s="148">
        <f>IF(N146="základná",J146,0)</f>
        <v>0</v>
      </c>
      <c r="BF146" s="148">
        <f>IF(N146="znížená",J146,0)</f>
        <v>0</v>
      </c>
      <c r="BG146" s="148">
        <f>IF(N146="zákl. prenesená",J146,0)</f>
        <v>0</v>
      </c>
      <c r="BH146" s="148">
        <f>IF(N146="zníž. prenesená",J146,0)</f>
        <v>0</v>
      </c>
      <c r="BI146" s="148">
        <f>IF(N146="nulová",J146,0)</f>
        <v>0</v>
      </c>
      <c r="BJ146" s="17" t="s">
        <v>152</v>
      </c>
      <c r="BK146" s="148">
        <f>ROUND(I146*H146,2)</f>
        <v>0</v>
      </c>
      <c r="BL146" s="17" t="s">
        <v>151</v>
      </c>
      <c r="BM146" s="147" t="s">
        <v>168</v>
      </c>
    </row>
    <row r="147" spans="2:65" s="12" customFormat="1">
      <c r="B147" s="149"/>
      <c r="D147" s="150" t="s">
        <v>153</v>
      </c>
      <c r="E147" s="151" t="s">
        <v>1</v>
      </c>
      <c r="F147" s="152" t="s">
        <v>169</v>
      </c>
      <c r="H147" s="151" t="s">
        <v>1</v>
      </c>
      <c r="L147" s="149"/>
      <c r="M147" s="153"/>
      <c r="T147" s="154"/>
      <c r="AT147" s="151" t="s">
        <v>153</v>
      </c>
      <c r="AU147" s="151" t="s">
        <v>152</v>
      </c>
      <c r="AV147" s="12" t="s">
        <v>75</v>
      </c>
      <c r="AW147" s="12" t="s">
        <v>25</v>
      </c>
      <c r="AX147" s="12" t="s">
        <v>67</v>
      </c>
      <c r="AY147" s="151" t="s">
        <v>144</v>
      </c>
    </row>
    <row r="148" spans="2:65" s="13" customFormat="1">
      <c r="B148" s="155"/>
      <c r="D148" s="150" t="s">
        <v>153</v>
      </c>
      <c r="E148" s="156" t="s">
        <v>1</v>
      </c>
      <c r="F148" s="157" t="s">
        <v>170</v>
      </c>
      <c r="H148" s="158">
        <v>4.5</v>
      </c>
      <c r="L148" s="155"/>
      <c r="M148" s="159"/>
      <c r="T148" s="160"/>
      <c r="AT148" s="156" t="s">
        <v>153</v>
      </c>
      <c r="AU148" s="156" t="s">
        <v>152</v>
      </c>
      <c r="AV148" s="13" t="s">
        <v>152</v>
      </c>
      <c r="AW148" s="13" t="s">
        <v>25</v>
      </c>
      <c r="AX148" s="13" t="s">
        <v>67</v>
      </c>
      <c r="AY148" s="156" t="s">
        <v>144</v>
      </c>
    </row>
    <row r="149" spans="2:65" s="14" customFormat="1">
      <c r="B149" s="161"/>
      <c r="D149" s="150" t="s">
        <v>153</v>
      </c>
      <c r="E149" s="162" t="s">
        <v>1</v>
      </c>
      <c r="F149" s="163" t="s">
        <v>156</v>
      </c>
      <c r="H149" s="164">
        <v>4.5</v>
      </c>
      <c r="L149" s="161"/>
      <c r="M149" s="165"/>
      <c r="T149" s="166"/>
      <c r="AT149" s="162" t="s">
        <v>153</v>
      </c>
      <c r="AU149" s="162" t="s">
        <v>152</v>
      </c>
      <c r="AV149" s="14" t="s">
        <v>151</v>
      </c>
      <c r="AW149" s="14" t="s">
        <v>25</v>
      </c>
      <c r="AX149" s="14" t="s">
        <v>75</v>
      </c>
      <c r="AY149" s="162" t="s">
        <v>144</v>
      </c>
    </row>
    <row r="150" spans="2:65" s="1" customFormat="1" ht="24.2" customHeight="1">
      <c r="B150" s="135"/>
      <c r="C150" s="136" t="s">
        <v>171</v>
      </c>
      <c r="D150" s="136" t="s">
        <v>147</v>
      </c>
      <c r="E150" s="137" t="s">
        <v>172</v>
      </c>
      <c r="F150" s="138" t="s">
        <v>173</v>
      </c>
      <c r="G150" s="139" t="s">
        <v>159</v>
      </c>
      <c r="H150" s="140">
        <v>2.21</v>
      </c>
      <c r="I150" s="141"/>
      <c r="J150" s="141">
        <f>ROUND(I150*H150,2)</f>
        <v>0</v>
      </c>
      <c r="K150" s="142"/>
      <c r="L150" s="29"/>
      <c r="M150" s="143" t="s">
        <v>1</v>
      </c>
      <c r="N150" s="144" t="s">
        <v>33</v>
      </c>
      <c r="O150" s="145">
        <v>0.11204</v>
      </c>
      <c r="P150" s="145">
        <f>O150*H150</f>
        <v>0.24760840000000001</v>
      </c>
      <c r="Q150" s="145">
        <v>2.0000000000000001E-4</v>
      </c>
      <c r="R150" s="145">
        <f>Q150*H150</f>
        <v>4.4200000000000001E-4</v>
      </c>
      <c r="S150" s="145">
        <v>0</v>
      </c>
      <c r="T150" s="146">
        <f>S150*H150</f>
        <v>0</v>
      </c>
      <c r="AR150" s="147" t="s">
        <v>151</v>
      </c>
      <c r="AT150" s="147" t="s">
        <v>147</v>
      </c>
      <c r="AU150" s="147" t="s">
        <v>152</v>
      </c>
      <c r="AY150" s="17" t="s">
        <v>144</v>
      </c>
      <c r="BE150" s="148">
        <f>IF(N150="základná",J150,0)</f>
        <v>0</v>
      </c>
      <c r="BF150" s="148">
        <f>IF(N150="znížená",J150,0)</f>
        <v>0</v>
      </c>
      <c r="BG150" s="148">
        <f>IF(N150="zákl. prenesená",J150,0)</f>
        <v>0</v>
      </c>
      <c r="BH150" s="148">
        <f>IF(N150="zníž. prenesená",J150,0)</f>
        <v>0</v>
      </c>
      <c r="BI150" s="148">
        <f>IF(N150="nulová",J150,0)</f>
        <v>0</v>
      </c>
      <c r="BJ150" s="17" t="s">
        <v>152</v>
      </c>
      <c r="BK150" s="148">
        <f>ROUND(I150*H150,2)</f>
        <v>0</v>
      </c>
      <c r="BL150" s="17" t="s">
        <v>151</v>
      </c>
      <c r="BM150" s="147" t="s">
        <v>101</v>
      </c>
    </row>
    <row r="151" spans="2:65" s="12" customFormat="1">
      <c r="B151" s="149"/>
      <c r="D151" s="150" t="s">
        <v>153</v>
      </c>
      <c r="E151" s="151" t="s">
        <v>1</v>
      </c>
      <c r="F151" s="152" t="s">
        <v>174</v>
      </c>
      <c r="H151" s="151" t="s">
        <v>1</v>
      </c>
      <c r="L151" s="149"/>
      <c r="M151" s="153"/>
      <c r="T151" s="154"/>
      <c r="AT151" s="151" t="s">
        <v>153</v>
      </c>
      <c r="AU151" s="151" t="s">
        <v>152</v>
      </c>
      <c r="AV151" s="12" t="s">
        <v>75</v>
      </c>
      <c r="AW151" s="12" t="s">
        <v>25</v>
      </c>
      <c r="AX151" s="12" t="s">
        <v>67</v>
      </c>
      <c r="AY151" s="151" t="s">
        <v>144</v>
      </c>
    </row>
    <row r="152" spans="2:65" s="13" customFormat="1">
      <c r="B152" s="155"/>
      <c r="D152" s="150" t="s">
        <v>153</v>
      </c>
      <c r="E152" s="156" t="s">
        <v>1</v>
      </c>
      <c r="F152" s="157" t="s">
        <v>175</v>
      </c>
      <c r="H152" s="158">
        <v>2.21</v>
      </c>
      <c r="L152" s="155"/>
      <c r="M152" s="159"/>
      <c r="T152" s="160"/>
      <c r="AT152" s="156" t="s">
        <v>153</v>
      </c>
      <c r="AU152" s="156" t="s">
        <v>152</v>
      </c>
      <c r="AV152" s="13" t="s">
        <v>152</v>
      </c>
      <c r="AW152" s="13" t="s">
        <v>25</v>
      </c>
      <c r="AX152" s="13" t="s">
        <v>67</v>
      </c>
      <c r="AY152" s="156" t="s">
        <v>144</v>
      </c>
    </row>
    <row r="153" spans="2:65" s="14" customFormat="1">
      <c r="B153" s="161"/>
      <c r="D153" s="150" t="s">
        <v>153</v>
      </c>
      <c r="E153" s="162" t="s">
        <v>1</v>
      </c>
      <c r="F153" s="163" t="s">
        <v>156</v>
      </c>
      <c r="H153" s="164">
        <v>2.21</v>
      </c>
      <c r="L153" s="161"/>
      <c r="M153" s="165"/>
      <c r="T153" s="166"/>
      <c r="AT153" s="162" t="s">
        <v>153</v>
      </c>
      <c r="AU153" s="162" t="s">
        <v>152</v>
      </c>
      <c r="AV153" s="14" t="s">
        <v>151</v>
      </c>
      <c r="AW153" s="14" t="s">
        <v>25</v>
      </c>
      <c r="AX153" s="14" t="s">
        <v>75</v>
      </c>
      <c r="AY153" s="162" t="s">
        <v>144</v>
      </c>
    </row>
    <row r="154" spans="2:65" s="1" customFormat="1" ht="24.2" customHeight="1">
      <c r="B154" s="135"/>
      <c r="C154" s="136" t="s">
        <v>161</v>
      </c>
      <c r="D154" s="136" t="s">
        <v>147</v>
      </c>
      <c r="E154" s="137" t="s">
        <v>176</v>
      </c>
      <c r="F154" s="138" t="s">
        <v>177</v>
      </c>
      <c r="G154" s="139" t="s">
        <v>159</v>
      </c>
      <c r="H154" s="140">
        <v>2.21</v>
      </c>
      <c r="I154" s="141"/>
      <c r="J154" s="141">
        <f>ROUND(I154*H154,2)</f>
        <v>0</v>
      </c>
      <c r="K154" s="142"/>
      <c r="L154" s="29"/>
      <c r="M154" s="143" t="s">
        <v>1</v>
      </c>
      <c r="N154" s="144" t="s">
        <v>33</v>
      </c>
      <c r="O154" s="145">
        <v>0.11208</v>
      </c>
      <c r="P154" s="145">
        <f>O154*H154</f>
        <v>0.24769679999999999</v>
      </c>
      <c r="Q154" s="145">
        <v>4.0000000000000002E-4</v>
      </c>
      <c r="R154" s="145">
        <f>Q154*H154</f>
        <v>8.8400000000000002E-4</v>
      </c>
      <c r="S154" s="145">
        <v>0</v>
      </c>
      <c r="T154" s="146">
        <f>S154*H154</f>
        <v>0</v>
      </c>
      <c r="AR154" s="147" t="s">
        <v>151</v>
      </c>
      <c r="AT154" s="147" t="s">
        <v>147</v>
      </c>
      <c r="AU154" s="147" t="s">
        <v>152</v>
      </c>
      <c r="AY154" s="17" t="s">
        <v>144</v>
      </c>
      <c r="BE154" s="148">
        <f>IF(N154="základná",J154,0)</f>
        <v>0</v>
      </c>
      <c r="BF154" s="148">
        <f>IF(N154="znížená",J154,0)</f>
        <v>0</v>
      </c>
      <c r="BG154" s="148">
        <f>IF(N154="zákl. prenesená",J154,0)</f>
        <v>0</v>
      </c>
      <c r="BH154" s="148">
        <f>IF(N154="zníž. prenesená",J154,0)</f>
        <v>0</v>
      </c>
      <c r="BI154" s="148">
        <f>IF(N154="nulová",J154,0)</f>
        <v>0</v>
      </c>
      <c r="BJ154" s="17" t="s">
        <v>152</v>
      </c>
      <c r="BK154" s="148">
        <f>ROUND(I154*H154,2)</f>
        <v>0</v>
      </c>
      <c r="BL154" s="17" t="s">
        <v>151</v>
      </c>
      <c r="BM154" s="147" t="s">
        <v>178</v>
      </c>
    </row>
    <row r="155" spans="2:65" s="12" customFormat="1">
      <c r="B155" s="149"/>
      <c r="D155" s="150" t="s">
        <v>153</v>
      </c>
      <c r="E155" s="151" t="s">
        <v>1</v>
      </c>
      <c r="F155" s="152" t="s">
        <v>179</v>
      </c>
      <c r="H155" s="151" t="s">
        <v>1</v>
      </c>
      <c r="L155" s="149"/>
      <c r="M155" s="153"/>
      <c r="T155" s="154"/>
      <c r="AT155" s="151" t="s">
        <v>153</v>
      </c>
      <c r="AU155" s="151" t="s">
        <v>152</v>
      </c>
      <c r="AV155" s="12" t="s">
        <v>75</v>
      </c>
      <c r="AW155" s="12" t="s">
        <v>25</v>
      </c>
      <c r="AX155" s="12" t="s">
        <v>67</v>
      </c>
      <c r="AY155" s="151" t="s">
        <v>144</v>
      </c>
    </row>
    <row r="156" spans="2:65" s="13" customFormat="1">
      <c r="B156" s="155"/>
      <c r="D156" s="150" t="s">
        <v>153</v>
      </c>
      <c r="E156" s="156" t="s">
        <v>1</v>
      </c>
      <c r="F156" s="157" t="s">
        <v>175</v>
      </c>
      <c r="H156" s="158">
        <v>2.21</v>
      </c>
      <c r="L156" s="155"/>
      <c r="M156" s="159"/>
      <c r="T156" s="160"/>
      <c r="AT156" s="156" t="s">
        <v>153</v>
      </c>
      <c r="AU156" s="156" t="s">
        <v>152</v>
      </c>
      <c r="AV156" s="13" t="s">
        <v>152</v>
      </c>
      <c r="AW156" s="13" t="s">
        <v>25</v>
      </c>
      <c r="AX156" s="13" t="s">
        <v>67</v>
      </c>
      <c r="AY156" s="156" t="s">
        <v>144</v>
      </c>
    </row>
    <row r="157" spans="2:65" s="14" customFormat="1">
      <c r="B157" s="161"/>
      <c r="D157" s="150" t="s">
        <v>153</v>
      </c>
      <c r="E157" s="162" t="s">
        <v>1</v>
      </c>
      <c r="F157" s="163" t="s">
        <v>156</v>
      </c>
      <c r="H157" s="164">
        <v>2.21</v>
      </c>
      <c r="L157" s="161"/>
      <c r="M157" s="165"/>
      <c r="T157" s="166"/>
      <c r="AT157" s="162" t="s">
        <v>153</v>
      </c>
      <c r="AU157" s="162" t="s">
        <v>152</v>
      </c>
      <c r="AV157" s="14" t="s">
        <v>151</v>
      </c>
      <c r="AW157" s="14" t="s">
        <v>25</v>
      </c>
      <c r="AX157" s="14" t="s">
        <v>75</v>
      </c>
      <c r="AY157" s="162" t="s">
        <v>144</v>
      </c>
    </row>
    <row r="158" spans="2:65" s="1" customFormat="1" ht="24.2" customHeight="1">
      <c r="B158" s="135"/>
      <c r="C158" s="136" t="s">
        <v>180</v>
      </c>
      <c r="D158" s="136" t="s">
        <v>147</v>
      </c>
      <c r="E158" s="137" t="s">
        <v>181</v>
      </c>
      <c r="F158" s="138" t="s">
        <v>182</v>
      </c>
      <c r="G158" s="139" t="s">
        <v>159</v>
      </c>
      <c r="H158" s="140">
        <v>2.21</v>
      </c>
      <c r="I158" s="141"/>
      <c r="J158" s="141">
        <f>ROUND(I158*H158,2)</f>
        <v>0</v>
      </c>
      <c r="K158" s="142"/>
      <c r="L158" s="29"/>
      <c r="M158" s="143" t="s">
        <v>1</v>
      </c>
      <c r="N158" s="144" t="s">
        <v>33</v>
      </c>
      <c r="O158" s="145">
        <v>0.21106</v>
      </c>
      <c r="P158" s="145">
        <f>O158*H158</f>
        <v>0.46644259999999999</v>
      </c>
      <c r="Q158" s="145">
        <v>5.1539999999999997E-3</v>
      </c>
      <c r="R158" s="145">
        <f>Q158*H158</f>
        <v>1.1390339999999999E-2</v>
      </c>
      <c r="S158" s="145">
        <v>0</v>
      </c>
      <c r="T158" s="146">
        <f>S158*H158</f>
        <v>0</v>
      </c>
      <c r="AR158" s="147" t="s">
        <v>151</v>
      </c>
      <c r="AT158" s="147" t="s">
        <v>147</v>
      </c>
      <c r="AU158" s="147" t="s">
        <v>152</v>
      </c>
      <c r="AY158" s="17" t="s">
        <v>144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7" t="s">
        <v>152</v>
      </c>
      <c r="BK158" s="148">
        <f>ROUND(I158*H158,2)</f>
        <v>0</v>
      </c>
      <c r="BL158" s="17" t="s">
        <v>151</v>
      </c>
      <c r="BM158" s="147" t="s">
        <v>183</v>
      </c>
    </row>
    <row r="159" spans="2:65" s="13" customFormat="1">
      <c r="B159" s="155"/>
      <c r="D159" s="150" t="s">
        <v>153</v>
      </c>
      <c r="E159" s="156" t="s">
        <v>1</v>
      </c>
      <c r="F159" s="157" t="s">
        <v>184</v>
      </c>
      <c r="H159" s="158">
        <v>2.21</v>
      </c>
      <c r="L159" s="155"/>
      <c r="M159" s="159"/>
      <c r="T159" s="160"/>
      <c r="AT159" s="156" t="s">
        <v>153</v>
      </c>
      <c r="AU159" s="156" t="s">
        <v>152</v>
      </c>
      <c r="AV159" s="13" t="s">
        <v>152</v>
      </c>
      <c r="AW159" s="13" t="s">
        <v>25</v>
      </c>
      <c r="AX159" s="13" t="s">
        <v>67</v>
      </c>
      <c r="AY159" s="156" t="s">
        <v>144</v>
      </c>
    </row>
    <row r="160" spans="2:65" s="14" customFormat="1">
      <c r="B160" s="161"/>
      <c r="D160" s="150" t="s">
        <v>153</v>
      </c>
      <c r="E160" s="162" t="s">
        <v>1</v>
      </c>
      <c r="F160" s="163" t="s">
        <v>156</v>
      </c>
      <c r="H160" s="164">
        <v>2.21</v>
      </c>
      <c r="L160" s="161"/>
      <c r="M160" s="165"/>
      <c r="T160" s="166"/>
      <c r="AT160" s="162" t="s">
        <v>153</v>
      </c>
      <c r="AU160" s="162" t="s">
        <v>152</v>
      </c>
      <c r="AV160" s="14" t="s">
        <v>151</v>
      </c>
      <c r="AW160" s="14" t="s">
        <v>25</v>
      </c>
      <c r="AX160" s="14" t="s">
        <v>75</v>
      </c>
      <c r="AY160" s="162" t="s">
        <v>144</v>
      </c>
    </row>
    <row r="161" spans="2:65" s="1" customFormat="1" ht="24.2" customHeight="1">
      <c r="B161" s="135"/>
      <c r="C161" s="136" t="s">
        <v>168</v>
      </c>
      <c r="D161" s="136" t="s">
        <v>147</v>
      </c>
      <c r="E161" s="137" t="s">
        <v>185</v>
      </c>
      <c r="F161" s="138" t="s">
        <v>186</v>
      </c>
      <c r="G161" s="139" t="s">
        <v>159</v>
      </c>
      <c r="H161" s="140">
        <v>9.5399999999999991</v>
      </c>
      <c r="I161" s="141"/>
      <c r="J161" s="141">
        <f>ROUND(I161*H161,2)</f>
        <v>0</v>
      </c>
      <c r="K161" s="142"/>
      <c r="L161" s="29"/>
      <c r="M161" s="143" t="s">
        <v>1</v>
      </c>
      <c r="N161" s="144" t="s">
        <v>33</v>
      </c>
      <c r="O161" s="145">
        <v>2.3E-2</v>
      </c>
      <c r="P161" s="145">
        <f>O161*H161</f>
        <v>0.21941999999999998</v>
      </c>
      <c r="Q161" s="145">
        <v>0</v>
      </c>
      <c r="R161" s="145">
        <f>Q161*H161</f>
        <v>0</v>
      </c>
      <c r="S161" s="145">
        <v>0</v>
      </c>
      <c r="T161" s="146">
        <f>S161*H161</f>
        <v>0</v>
      </c>
      <c r="AR161" s="147" t="s">
        <v>151</v>
      </c>
      <c r="AT161" s="147" t="s">
        <v>147</v>
      </c>
      <c r="AU161" s="147" t="s">
        <v>152</v>
      </c>
      <c r="AY161" s="17" t="s">
        <v>144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7" t="s">
        <v>152</v>
      </c>
      <c r="BK161" s="148">
        <f>ROUND(I161*H161,2)</f>
        <v>0</v>
      </c>
      <c r="BL161" s="17" t="s">
        <v>151</v>
      </c>
      <c r="BM161" s="147" t="s">
        <v>187</v>
      </c>
    </row>
    <row r="162" spans="2:65" s="12" customFormat="1">
      <c r="B162" s="149"/>
      <c r="D162" s="150" t="s">
        <v>153</v>
      </c>
      <c r="E162" s="151" t="s">
        <v>1</v>
      </c>
      <c r="F162" s="152" t="s">
        <v>188</v>
      </c>
      <c r="H162" s="151" t="s">
        <v>1</v>
      </c>
      <c r="L162" s="149"/>
      <c r="M162" s="153"/>
      <c r="T162" s="154"/>
      <c r="AT162" s="151" t="s">
        <v>153</v>
      </c>
      <c r="AU162" s="151" t="s">
        <v>152</v>
      </c>
      <c r="AV162" s="12" t="s">
        <v>75</v>
      </c>
      <c r="AW162" s="12" t="s">
        <v>25</v>
      </c>
      <c r="AX162" s="12" t="s">
        <v>67</v>
      </c>
      <c r="AY162" s="151" t="s">
        <v>144</v>
      </c>
    </row>
    <row r="163" spans="2:65" s="13" customFormat="1">
      <c r="B163" s="155"/>
      <c r="D163" s="150" t="s">
        <v>153</v>
      </c>
      <c r="E163" s="156" t="s">
        <v>1</v>
      </c>
      <c r="F163" s="157" t="s">
        <v>189</v>
      </c>
      <c r="H163" s="158">
        <v>10.8</v>
      </c>
      <c r="L163" s="155"/>
      <c r="M163" s="159"/>
      <c r="T163" s="160"/>
      <c r="AT163" s="156" t="s">
        <v>153</v>
      </c>
      <c r="AU163" s="156" t="s">
        <v>152</v>
      </c>
      <c r="AV163" s="13" t="s">
        <v>152</v>
      </c>
      <c r="AW163" s="13" t="s">
        <v>25</v>
      </c>
      <c r="AX163" s="13" t="s">
        <v>67</v>
      </c>
      <c r="AY163" s="156" t="s">
        <v>144</v>
      </c>
    </row>
    <row r="164" spans="2:65" s="13" customFormat="1">
      <c r="B164" s="155"/>
      <c r="D164" s="150" t="s">
        <v>153</v>
      </c>
      <c r="E164" s="156" t="s">
        <v>1</v>
      </c>
      <c r="F164" s="157" t="s">
        <v>190</v>
      </c>
      <c r="H164" s="158">
        <v>-1.26</v>
      </c>
      <c r="L164" s="155"/>
      <c r="M164" s="159"/>
      <c r="T164" s="160"/>
      <c r="AT164" s="156" t="s">
        <v>153</v>
      </c>
      <c r="AU164" s="156" t="s">
        <v>152</v>
      </c>
      <c r="AV164" s="13" t="s">
        <v>152</v>
      </c>
      <c r="AW164" s="13" t="s">
        <v>25</v>
      </c>
      <c r="AX164" s="13" t="s">
        <v>67</v>
      </c>
      <c r="AY164" s="156" t="s">
        <v>144</v>
      </c>
    </row>
    <row r="165" spans="2:65" s="14" customFormat="1">
      <c r="B165" s="161"/>
      <c r="D165" s="150" t="s">
        <v>153</v>
      </c>
      <c r="E165" s="162" t="s">
        <v>1</v>
      </c>
      <c r="F165" s="163" t="s">
        <v>156</v>
      </c>
      <c r="H165" s="164">
        <v>9.5399999999999991</v>
      </c>
      <c r="L165" s="161"/>
      <c r="M165" s="165"/>
      <c r="T165" s="166"/>
      <c r="AT165" s="162" t="s">
        <v>153</v>
      </c>
      <c r="AU165" s="162" t="s">
        <v>152</v>
      </c>
      <c r="AV165" s="14" t="s">
        <v>151</v>
      </c>
      <c r="AW165" s="14" t="s">
        <v>25</v>
      </c>
      <c r="AX165" s="14" t="s">
        <v>75</v>
      </c>
      <c r="AY165" s="162" t="s">
        <v>144</v>
      </c>
    </row>
    <row r="166" spans="2:65" s="1" customFormat="1" ht="24.2" customHeight="1">
      <c r="B166" s="135"/>
      <c r="C166" s="136" t="s">
        <v>191</v>
      </c>
      <c r="D166" s="136" t="s">
        <v>147</v>
      </c>
      <c r="E166" s="137" t="s">
        <v>192</v>
      </c>
      <c r="F166" s="138" t="s">
        <v>193</v>
      </c>
      <c r="G166" s="139" t="s">
        <v>159</v>
      </c>
      <c r="H166" s="140">
        <v>14.25</v>
      </c>
      <c r="I166" s="141"/>
      <c r="J166" s="141">
        <f>ROUND(I166*H166,2)</f>
        <v>0</v>
      </c>
      <c r="K166" s="142"/>
      <c r="L166" s="29"/>
      <c r="M166" s="143" t="s">
        <v>1</v>
      </c>
      <c r="N166" s="144" t="s">
        <v>33</v>
      </c>
      <c r="O166" s="145">
        <v>5.2040000000000003E-2</v>
      </c>
      <c r="P166" s="145">
        <f>O166*H166</f>
        <v>0.74157000000000006</v>
      </c>
      <c r="Q166" s="145">
        <v>2.0000000000000001E-4</v>
      </c>
      <c r="R166" s="145">
        <f>Q166*H166</f>
        <v>2.8500000000000001E-3</v>
      </c>
      <c r="S166" s="145">
        <v>0</v>
      </c>
      <c r="T166" s="146">
        <f>S166*H166</f>
        <v>0</v>
      </c>
      <c r="AR166" s="147" t="s">
        <v>151</v>
      </c>
      <c r="AT166" s="147" t="s">
        <v>147</v>
      </c>
      <c r="AU166" s="147" t="s">
        <v>152</v>
      </c>
      <c r="AY166" s="17" t="s">
        <v>144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7" t="s">
        <v>152</v>
      </c>
      <c r="BK166" s="148">
        <f>ROUND(I166*H166,2)</f>
        <v>0</v>
      </c>
      <c r="BL166" s="17" t="s">
        <v>151</v>
      </c>
      <c r="BM166" s="147" t="s">
        <v>194</v>
      </c>
    </row>
    <row r="167" spans="2:65" s="12" customFormat="1">
      <c r="B167" s="149"/>
      <c r="D167" s="150" t="s">
        <v>153</v>
      </c>
      <c r="E167" s="151" t="s">
        <v>1</v>
      </c>
      <c r="F167" s="152" t="s">
        <v>195</v>
      </c>
      <c r="H167" s="151" t="s">
        <v>1</v>
      </c>
      <c r="L167" s="149"/>
      <c r="M167" s="153"/>
      <c r="T167" s="154"/>
      <c r="AT167" s="151" t="s">
        <v>153</v>
      </c>
      <c r="AU167" s="151" t="s">
        <v>152</v>
      </c>
      <c r="AV167" s="12" t="s">
        <v>75</v>
      </c>
      <c r="AW167" s="12" t="s">
        <v>25</v>
      </c>
      <c r="AX167" s="12" t="s">
        <v>67</v>
      </c>
      <c r="AY167" s="151" t="s">
        <v>144</v>
      </c>
    </row>
    <row r="168" spans="2:65" s="13" customFormat="1">
      <c r="B168" s="155"/>
      <c r="D168" s="150" t="s">
        <v>153</v>
      </c>
      <c r="E168" s="156" t="s">
        <v>1</v>
      </c>
      <c r="F168" s="157" t="s">
        <v>189</v>
      </c>
      <c r="H168" s="158">
        <v>10.8</v>
      </c>
      <c r="L168" s="155"/>
      <c r="M168" s="159"/>
      <c r="T168" s="160"/>
      <c r="AT168" s="156" t="s">
        <v>153</v>
      </c>
      <c r="AU168" s="156" t="s">
        <v>152</v>
      </c>
      <c r="AV168" s="13" t="s">
        <v>152</v>
      </c>
      <c r="AW168" s="13" t="s">
        <v>25</v>
      </c>
      <c r="AX168" s="13" t="s">
        <v>67</v>
      </c>
      <c r="AY168" s="156" t="s">
        <v>144</v>
      </c>
    </row>
    <row r="169" spans="2:65" s="13" customFormat="1">
      <c r="B169" s="155"/>
      <c r="D169" s="150" t="s">
        <v>153</v>
      </c>
      <c r="E169" s="156" t="s">
        <v>1</v>
      </c>
      <c r="F169" s="157" t="s">
        <v>190</v>
      </c>
      <c r="H169" s="158">
        <v>-1.26</v>
      </c>
      <c r="L169" s="155"/>
      <c r="M169" s="159"/>
      <c r="T169" s="160"/>
      <c r="AT169" s="156" t="s">
        <v>153</v>
      </c>
      <c r="AU169" s="156" t="s">
        <v>152</v>
      </c>
      <c r="AV169" s="13" t="s">
        <v>152</v>
      </c>
      <c r="AW169" s="13" t="s">
        <v>25</v>
      </c>
      <c r="AX169" s="13" t="s">
        <v>67</v>
      </c>
      <c r="AY169" s="156" t="s">
        <v>144</v>
      </c>
    </row>
    <row r="170" spans="2:65" s="15" customFormat="1">
      <c r="B170" s="167"/>
      <c r="D170" s="150" t="s">
        <v>153</v>
      </c>
      <c r="E170" s="168" t="s">
        <v>1</v>
      </c>
      <c r="F170" s="169" t="s">
        <v>196</v>
      </c>
      <c r="H170" s="170">
        <v>9.5399999999999991</v>
      </c>
      <c r="L170" s="167"/>
      <c r="M170" s="171"/>
      <c r="T170" s="172"/>
      <c r="AT170" s="168" t="s">
        <v>153</v>
      </c>
      <c r="AU170" s="168" t="s">
        <v>152</v>
      </c>
      <c r="AV170" s="15" t="s">
        <v>145</v>
      </c>
      <c r="AW170" s="15" t="s">
        <v>25</v>
      </c>
      <c r="AX170" s="15" t="s">
        <v>67</v>
      </c>
      <c r="AY170" s="168" t="s">
        <v>144</v>
      </c>
    </row>
    <row r="171" spans="2:65" s="12" customFormat="1">
      <c r="B171" s="149"/>
      <c r="D171" s="150" t="s">
        <v>153</v>
      </c>
      <c r="E171" s="151" t="s">
        <v>1</v>
      </c>
      <c r="F171" s="152" t="s">
        <v>174</v>
      </c>
      <c r="H171" s="151" t="s">
        <v>1</v>
      </c>
      <c r="L171" s="149"/>
      <c r="M171" s="153"/>
      <c r="T171" s="154"/>
      <c r="AT171" s="151" t="s">
        <v>153</v>
      </c>
      <c r="AU171" s="151" t="s">
        <v>152</v>
      </c>
      <c r="AV171" s="12" t="s">
        <v>75</v>
      </c>
      <c r="AW171" s="12" t="s">
        <v>25</v>
      </c>
      <c r="AX171" s="12" t="s">
        <v>67</v>
      </c>
      <c r="AY171" s="151" t="s">
        <v>144</v>
      </c>
    </row>
    <row r="172" spans="2:65" s="13" customFormat="1">
      <c r="B172" s="155"/>
      <c r="D172" s="150" t="s">
        <v>153</v>
      </c>
      <c r="E172" s="156" t="s">
        <v>1</v>
      </c>
      <c r="F172" s="157" t="s">
        <v>197</v>
      </c>
      <c r="H172" s="158">
        <v>5.4</v>
      </c>
      <c r="L172" s="155"/>
      <c r="M172" s="159"/>
      <c r="T172" s="160"/>
      <c r="AT172" s="156" t="s">
        <v>153</v>
      </c>
      <c r="AU172" s="156" t="s">
        <v>152</v>
      </c>
      <c r="AV172" s="13" t="s">
        <v>152</v>
      </c>
      <c r="AW172" s="13" t="s">
        <v>25</v>
      </c>
      <c r="AX172" s="13" t="s">
        <v>67</v>
      </c>
      <c r="AY172" s="156" t="s">
        <v>144</v>
      </c>
    </row>
    <row r="173" spans="2:65" s="13" customFormat="1">
      <c r="B173" s="155"/>
      <c r="D173" s="150" t="s">
        <v>153</v>
      </c>
      <c r="E173" s="156" t="s">
        <v>1</v>
      </c>
      <c r="F173" s="157" t="s">
        <v>198</v>
      </c>
      <c r="H173" s="158">
        <v>-0.55000000000000004</v>
      </c>
      <c r="L173" s="155"/>
      <c r="M173" s="159"/>
      <c r="T173" s="160"/>
      <c r="AT173" s="156" t="s">
        <v>153</v>
      </c>
      <c r="AU173" s="156" t="s">
        <v>152</v>
      </c>
      <c r="AV173" s="13" t="s">
        <v>152</v>
      </c>
      <c r="AW173" s="13" t="s">
        <v>25</v>
      </c>
      <c r="AX173" s="13" t="s">
        <v>67</v>
      </c>
      <c r="AY173" s="156" t="s">
        <v>144</v>
      </c>
    </row>
    <row r="174" spans="2:65" s="13" customFormat="1">
      <c r="B174" s="155"/>
      <c r="D174" s="150" t="s">
        <v>153</v>
      </c>
      <c r="E174" s="156" t="s">
        <v>1</v>
      </c>
      <c r="F174" s="157" t="s">
        <v>199</v>
      </c>
      <c r="H174" s="158">
        <v>-0.14000000000000001</v>
      </c>
      <c r="L174" s="155"/>
      <c r="M174" s="159"/>
      <c r="T174" s="160"/>
      <c r="AT174" s="156" t="s">
        <v>153</v>
      </c>
      <c r="AU174" s="156" t="s">
        <v>152</v>
      </c>
      <c r="AV174" s="13" t="s">
        <v>152</v>
      </c>
      <c r="AW174" s="13" t="s">
        <v>25</v>
      </c>
      <c r="AX174" s="13" t="s">
        <v>67</v>
      </c>
      <c r="AY174" s="156" t="s">
        <v>144</v>
      </c>
    </row>
    <row r="175" spans="2:65" s="15" customFormat="1">
      <c r="B175" s="167"/>
      <c r="D175" s="150" t="s">
        <v>153</v>
      </c>
      <c r="E175" s="168" t="s">
        <v>1</v>
      </c>
      <c r="F175" s="169" t="s">
        <v>196</v>
      </c>
      <c r="H175" s="170">
        <v>4.71</v>
      </c>
      <c r="L175" s="167"/>
      <c r="M175" s="171"/>
      <c r="T175" s="172"/>
      <c r="AT175" s="168" t="s">
        <v>153</v>
      </c>
      <c r="AU175" s="168" t="s">
        <v>152</v>
      </c>
      <c r="AV175" s="15" t="s">
        <v>145</v>
      </c>
      <c r="AW175" s="15" t="s">
        <v>25</v>
      </c>
      <c r="AX175" s="15" t="s">
        <v>67</v>
      </c>
      <c r="AY175" s="168" t="s">
        <v>144</v>
      </c>
    </row>
    <row r="176" spans="2:65" s="14" customFormat="1">
      <c r="B176" s="161"/>
      <c r="D176" s="150" t="s">
        <v>153</v>
      </c>
      <c r="E176" s="162" t="s">
        <v>1</v>
      </c>
      <c r="F176" s="163" t="s">
        <v>156</v>
      </c>
      <c r="H176" s="164">
        <v>14.25</v>
      </c>
      <c r="L176" s="161"/>
      <c r="M176" s="165"/>
      <c r="T176" s="166"/>
      <c r="AT176" s="162" t="s">
        <v>153</v>
      </c>
      <c r="AU176" s="162" t="s">
        <v>152</v>
      </c>
      <c r="AV176" s="14" t="s">
        <v>151</v>
      </c>
      <c r="AW176" s="14" t="s">
        <v>25</v>
      </c>
      <c r="AX176" s="14" t="s">
        <v>75</v>
      </c>
      <c r="AY176" s="162" t="s">
        <v>144</v>
      </c>
    </row>
    <row r="177" spans="2:65" s="1" customFormat="1" ht="24.2" customHeight="1">
      <c r="B177" s="135"/>
      <c r="C177" s="136" t="s">
        <v>101</v>
      </c>
      <c r="D177" s="136" t="s">
        <v>147</v>
      </c>
      <c r="E177" s="137" t="s">
        <v>200</v>
      </c>
      <c r="F177" s="138" t="s">
        <v>201</v>
      </c>
      <c r="G177" s="139" t="s">
        <v>159</v>
      </c>
      <c r="H177" s="140">
        <v>4.71</v>
      </c>
      <c r="I177" s="141"/>
      <c r="J177" s="141">
        <f>ROUND(I177*H177,2)</f>
        <v>0</v>
      </c>
      <c r="K177" s="142"/>
      <c r="L177" s="29"/>
      <c r="M177" s="143" t="s">
        <v>1</v>
      </c>
      <c r="N177" s="144" t="s">
        <v>33</v>
      </c>
      <c r="O177" s="145">
        <v>5.2080000000000001E-2</v>
      </c>
      <c r="P177" s="145">
        <f>O177*H177</f>
        <v>0.24529680000000001</v>
      </c>
      <c r="Q177" s="145">
        <v>4.0000000000000002E-4</v>
      </c>
      <c r="R177" s="145">
        <f>Q177*H177</f>
        <v>1.884E-3</v>
      </c>
      <c r="S177" s="145">
        <v>0</v>
      </c>
      <c r="T177" s="146">
        <f>S177*H177</f>
        <v>0</v>
      </c>
      <c r="AR177" s="147" t="s">
        <v>151</v>
      </c>
      <c r="AT177" s="147" t="s">
        <v>147</v>
      </c>
      <c r="AU177" s="147" t="s">
        <v>152</v>
      </c>
      <c r="AY177" s="17" t="s">
        <v>144</v>
      </c>
      <c r="BE177" s="148">
        <f>IF(N177="základná",J177,0)</f>
        <v>0</v>
      </c>
      <c r="BF177" s="148">
        <f>IF(N177="znížená",J177,0)</f>
        <v>0</v>
      </c>
      <c r="BG177" s="148">
        <f>IF(N177="zákl. prenesená",J177,0)</f>
        <v>0</v>
      </c>
      <c r="BH177" s="148">
        <f>IF(N177="zníž. prenesená",J177,0)</f>
        <v>0</v>
      </c>
      <c r="BI177" s="148">
        <f>IF(N177="nulová",J177,0)</f>
        <v>0</v>
      </c>
      <c r="BJ177" s="17" t="s">
        <v>152</v>
      </c>
      <c r="BK177" s="148">
        <f>ROUND(I177*H177,2)</f>
        <v>0</v>
      </c>
      <c r="BL177" s="17" t="s">
        <v>151</v>
      </c>
      <c r="BM177" s="147" t="s">
        <v>202</v>
      </c>
    </row>
    <row r="178" spans="2:65" s="12" customFormat="1">
      <c r="B178" s="149"/>
      <c r="D178" s="150" t="s">
        <v>153</v>
      </c>
      <c r="E178" s="151" t="s">
        <v>1</v>
      </c>
      <c r="F178" s="152" t="s">
        <v>203</v>
      </c>
      <c r="H178" s="151" t="s">
        <v>1</v>
      </c>
      <c r="L178" s="149"/>
      <c r="M178" s="153"/>
      <c r="T178" s="154"/>
      <c r="AT178" s="151" t="s">
        <v>153</v>
      </c>
      <c r="AU178" s="151" t="s">
        <v>152</v>
      </c>
      <c r="AV178" s="12" t="s">
        <v>75</v>
      </c>
      <c r="AW178" s="12" t="s">
        <v>25</v>
      </c>
      <c r="AX178" s="12" t="s">
        <v>67</v>
      </c>
      <c r="AY178" s="151" t="s">
        <v>144</v>
      </c>
    </row>
    <row r="179" spans="2:65" s="13" customFormat="1" ht="22.5">
      <c r="B179" s="155"/>
      <c r="D179" s="150" t="s">
        <v>153</v>
      </c>
      <c r="E179" s="156" t="s">
        <v>1</v>
      </c>
      <c r="F179" s="157" t="s">
        <v>204</v>
      </c>
      <c r="H179" s="158">
        <v>5.4</v>
      </c>
      <c r="L179" s="155"/>
      <c r="M179" s="159"/>
      <c r="T179" s="160"/>
      <c r="AT179" s="156" t="s">
        <v>153</v>
      </c>
      <c r="AU179" s="156" t="s">
        <v>152</v>
      </c>
      <c r="AV179" s="13" t="s">
        <v>152</v>
      </c>
      <c r="AW179" s="13" t="s">
        <v>25</v>
      </c>
      <c r="AX179" s="13" t="s">
        <v>67</v>
      </c>
      <c r="AY179" s="156" t="s">
        <v>144</v>
      </c>
    </row>
    <row r="180" spans="2:65" s="13" customFormat="1">
      <c r="B180" s="155"/>
      <c r="D180" s="150" t="s">
        <v>153</v>
      </c>
      <c r="E180" s="156" t="s">
        <v>1</v>
      </c>
      <c r="F180" s="157" t="s">
        <v>205</v>
      </c>
      <c r="H180" s="158">
        <v>-0.14000000000000001</v>
      </c>
      <c r="L180" s="155"/>
      <c r="M180" s="159"/>
      <c r="T180" s="160"/>
      <c r="AT180" s="156" t="s">
        <v>153</v>
      </c>
      <c r="AU180" s="156" t="s">
        <v>152</v>
      </c>
      <c r="AV180" s="13" t="s">
        <v>152</v>
      </c>
      <c r="AW180" s="13" t="s">
        <v>25</v>
      </c>
      <c r="AX180" s="13" t="s">
        <v>67</v>
      </c>
      <c r="AY180" s="156" t="s">
        <v>144</v>
      </c>
    </row>
    <row r="181" spans="2:65" s="13" customFormat="1">
      <c r="B181" s="155"/>
      <c r="D181" s="150" t="s">
        <v>153</v>
      </c>
      <c r="E181" s="156" t="s">
        <v>1</v>
      </c>
      <c r="F181" s="157" t="s">
        <v>206</v>
      </c>
      <c r="H181" s="158">
        <v>-0.55000000000000004</v>
      </c>
      <c r="L181" s="155"/>
      <c r="M181" s="159"/>
      <c r="T181" s="160"/>
      <c r="AT181" s="156" t="s">
        <v>153</v>
      </c>
      <c r="AU181" s="156" t="s">
        <v>152</v>
      </c>
      <c r="AV181" s="13" t="s">
        <v>152</v>
      </c>
      <c r="AW181" s="13" t="s">
        <v>25</v>
      </c>
      <c r="AX181" s="13" t="s">
        <v>67</v>
      </c>
      <c r="AY181" s="156" t="s">
        <v>144</v>
      </c>
    </row>
    <row r="182" spans="2:65" s="14" customFormat="1">
      <c r="B182" s="161"/>
      <c r="D182" s="150" t="s">
        <v>153</v>
      </c>
      <c r="E182" s="162" t="s">
        <v>1</v>
      </c>
      <c r="F182" s="163" t="s">
        <v>156</v>
      </c>
      <c r="H182" s="164">
        <v>4.71</v>
      </c>
      <c r="L182" s="161"/>
      <c r="M182" s="165"/>
      <c r="T182" s="166"/>
      <c r="AT182" s="162" t="s">
        <v>153</v>
      </c>
      <c r="AU182" s="162" t="s">
        <v>152</v>
      </c>
      <c r="AV182" s="14" t="s">
        <v>151</v>
      </c>
      <c r="AW182" s="14" t="s">
        <v>25</v>
      </c>
      <c r="AX182" s="14" t="s">
        <v>75</v>
      </c>
      <c r="AY182" s="162" t="s">
        <v>144</v>
      </c>
    </row>
    <row r="183" spans="2:65" s="1" customFormat="1" ht="24.2" customHeight="1">
      <c r="B183" s="135"/>
      <c r="C183" s="136" t="s">
        <v>207</v>
      </c>
      <c r="D183" s="136" t="s">
        <v>147</v>
      </c>
      <c r="E183" s="137" t="s">
        <v>208</v>
      </c>
      <c r="F183" s="138" t="s">
        <v>209</v>
      </c>
      <c r="G183" s="139" t="s">
        <v>159</v>
      </c>
      <c r="H183" s="140">
        <v>9.5399999999999991</v>
      </c>
      <c r="I183" s="141"/>
      <c r="J183" s="141">
        <f>ROUND(I183*H183,2)</f>
        <v>0</v>
      </c>
      <c r="K183" s="142"/>
      <c r="L183" s="29"/>
      <c r="M183" s="143" t="s">
        <v>1</v>
      </c>
      <c r="N183" s="144" t="s">
        <v>33</v>
      </c>
      <c r="O183" s="145">
        <v>0.35924</v>
      </c>
      <c r="P183" s="145">
        <f>O183*H183</f>
        <v>3.4271495999999999</v>
      </c>
      <c r="Q183" s="145">
        <v>1.575E-2</v>
      </c>
      <c r="R183" s="145">
        <f>Q183*H183</f>
        <v>0.150255</v>
      </c>
      <c r="S183" s="145">
        <v>0</v>
      </c>
      <c r="T183" s="146">
        <f>S183*H183</f>
        <v>0</v>
      </c>
      <c r="AR183" s="147" t="s">
        <v>151</v>
      </c>
      <c r="AT183" s="147" t="s">
        <v>147</v>
      </c>
      <c r="AU183" s="147" t="s">
        <v>152</v>
      </c>
      <c r="AY183" s="17" t="s">
        <v>144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7" t="s">
        <v>152</v>
      </c>
      <c r="BK183" s="148">
        <f>ROUND(I183*H183,2)</f>
        <v>0</v>
      </c>
      <c r="BL183" s="17" t="s">
        <v>151</v>
      </c>
      <c r="BM183" s="147" t="s">
        <v>210</v>
      </c>
    </row>
    <row r="184" spans="2:65" s="12" customFormat="1">
      <c r="B184" s="149"/>
      <c r="D184" s="150" t="s">
        <v>153</v>
      </c>
      <c r="E184" s="151" t="s">
        <v>1</v>
      </c>
      <c r="F184" s="152" t="s">
        <v>211</v>
      </c>
      <c r="H184" s="151" t="s">
        <v>1</v>
      </c>
      <c r="L184" s="149"/>
      <c r="M184" s="153"/>
      <c r="T184" s="154"/>
      <c r="AT184" s="151" t="s">
        <v>153</v>
      </c>
      <c r="AU184" s="151" t="s">
        <v>152</v>
      </c>
      <c r="AV184" s="12" t="s">
        <v>75</v>
      </c>
      <c r="AW184" s="12" t="s">
        <v>25</v>
      </c>
      <c r="AX184" s="12" t="s">
        <v>67</v>
      </c>
      <c r="AY184" s="151" t="s">
        <v>144</v>
      </c>
    </row>
    <row r="185" spans="2:65" s="13" customFormat="1">
      <c r="B185" s="155"/>
      <c r="D185" s="150" t="s">
        <v>153</v>
      </c>
      <c r="E185" s="156" t="s">
        <v>1</v>
      </c>
      <c r="F185" s="157" t="s">
        <v>189</v>
      </c>
      <c r="H185" s="158">
        <v>10.8</v>
      </c>
      <c r="L185" s="155"/>
      <c r="M185" s="159"/>
      <c r="T185" s="160"/>
      <c r="AT185" s="156" t="s">
        <v>153</v>
      </c>
      <c r="AU185" s="156" t="s">
        <v>152</v>
      </c>
      <c r="AV185" s="13" t="s">
        <v>152</v>
      </c>
      <c r="AW185" s="13" t="s">
        <v>25</v>
      </c>
      <c r="AX185" s="13" t="s">
        <v>67</v>
      </c>
      <c r="AY185" s="156" t="s">
        <v>144</v>
      </c>
    </row>
    <row r="186" spans="2:65" s="13" customFormat="1">
      <c r="B186" s="155"/>
      <c r="D186" s="150" t="s">
        <v>153</v>
      </c>
      <c r="E186" s="156" t="s">
        <v>1</v>
      </c>
      <c r="F186" s="157" t="s">
        <v>212</v>
      </c>
      <c r="H186" s="158">
        <v>-1.26</v>
      </c>
      <c r="L186" s="155"/>
      <c r="M186" s="159"/>
      <c r="T186" s="160"/>
      <c r="AT186" s="156" t="s">
        <v>153</v>
      </c>
      <c r="AU186" s="156" t="s">
        <v>152</v>
      </c>
      <c r="AV186" s="13" t="s">
        <v>152</v>
      </c>
      <c r="AW186" s="13" t="s">
        <v>25</v>
      </c>
      <c r="AX186" s="13" t="s">
        <v>67</v>
      </c>
      <c r="AY186" s="156" t="s">
        <v>144</v>
      </c>
    </row>
    <row r="187" spans="2:65" s="14" customFormat="1">
      <c r="B187" s="161"/>
      <c r="D187" s="150" t="s">
        <v>153</v>
      </c>
      <c r="E187" s="162" t="s">
        <v>1</v>
      </c>
      <c r="F187" s="163" t="s">
        <v>156</v>
      </c>
      <c r="H187" s="164">
        <v>9.5399999999999991</v>
      </c>
      <c r="L187" s="161"/>
      <c r="M187" s="165"/>
      <c r="T187" s="166"/>
      <c r="AT187" s="162" t="s">
        <v>153</v>
      </c>
      <c r="AU187" s="162" t="s">
        <v>152</v>
      </c>
      <c r="AV187" s="14" t="s">
        <v>151</v>
      </c>
      <c r="AW187" s="14" t="s">
        <v>25</v>
      </c>
      <c r="AX187" s="14" t="s">
        <v>75</v>
      </c>
      <c r="AY187" s="162" t="s">
        <v>144</v>
      </c>
    </row>
    <row r="188" spans="2:65" s="1" customFormat="1" ht="24.2" customHeight="1">
      <c r="B188" s="135"/>
      <c r="C188" s="136" t="s">
        <v>178</v>
      </c>
      <c r="D188" s="136" t="s">
        <v>147</v>
      </c>
      <c r="E188" s="137" t="s">
        <v>213</v>
      </c>
      <c r="F188" s="138" t="s">
        <v>214</v>
      </c>
      <c r="G188" s="139" t="s">
        <v>159</v>
      </c>
      <c r="H188" s="140">
        <v>4.71</v>
      </c>
      <c r="I188" s="141"/>
      <c r="J188" s="141">
        <f>ROUND(I188*H188,2)</f>
        <v>0</v>
      </c>
      <c r="K188" s="142"/>
      <c r="L188" s="29"/>
      <c r="M188" s="143" t="s">
        <v>1</v>
      </c>
      <c r="N188" s="144" t="s">
        <v>33</v>
      </c>
      <c r="O188" s="145">
        <v>0.31796999999999997</v>
      </c>
      <c r="P188" s="145">
        <f>O188*H188</f>
        <v>1.4976386999999998</v>
      </c>
      <c r="Q188" s="145">
        <v>4.725E-3</v>
      </c>
      <c r="R188" s="145">
        <f>Q188*H188</f>
        <v>2.225475E-2</v>
      </c>
      <c r="S188" s="145">
        <v>0</v>
      </c>
      <c r="T188" s="146">
        <f>S188*H188</f>
        <v>0</v>
      </c>
      <c r="AR188" s="147" t="s">
        <v>151</v>
      </c>
      <c r="AT188" s="147" t="s">
        <v>147</v>
      </c>
      <c r="AU188" s="147" t="s">
        <v>152</v>
      </c>
      <c r="AY188" s="17" t="s">
        <v>144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7" t="s">
        <v>152</v>
      </c>
      <c r="BK188" s="148">
        <f>ROUND(I188*H188,2)</f>
        <v>0</v>
      </c>
      <c r="BL188" s="17" t="s">
        <v>151</v>
      </c>
      <c r="BM188" s="147" t="s">
        <v>215</v>
      </c>
    </row>
    <row r="189" spans="2:65" s="12" customFormat="1">
      <c r="B189" s="149"/>
      <c r="D189" s="150" t="s">
        <v>153</v>
      </c>
      <c r="E189" s="151" t="s">
        <v>1</v>
      </c>
      <c r="F189" s="152" t="s">
        <v>203</v>
      </c>
      <c r="H189" s="151" t="s">
        <v>1</v>
      </c>
      <c r="L189" s="149"/>
      <c r="M189" s="153"/>
      <c r="T189" s="154"/>
      <c r="AT189" s="151" t="s">
        <v>153</v>
      </c>
      <c r="AU189" s="151" t="s">
        <v>152</v>
      </c>
      <c r="AV189" s="12" t="s">
        <v>75</v>
      </c>
      <c r="AW189" s="12" t="s">
        <v>25</v>
      </c>
      <c r="AX189" s="12" t="s">
        <v>67</v>
      </c>
      <c r="AY189" s="151" t="s">
        <v>144</v>
      </c>
    </row>
    <row r="190" spans="2:65" s="13" customFormat="1" ht="22.5">
      <c r="B190" s="155"/>
      <c r="D190" s="150" t="s">
        <v>153</v>
      </c>
      <c r="E190" s="156" t="s">
        <v>1</v>
      </c>
      <c r="F190" s="157" t="s">
        <v>204</v>
      </c>
      <c r="H190" s="158">
        <v>5.4</v>
      </c>
      <c r="L190" s="155"/>
      <c r="M190" s="159"/>
      <c r="T190" s="160"/>
      <c r="AT190" s="156" t="s">
        <v>153</v>
      </c>
      <c r="AU190" s="156" t="s">
        <v>152</v>
      </c>
      <c r="AV190" s="13" t="s">
        <v>152</v>
      </c>
      <c r="AW190" s="13" t="s">
        <v>25</v>
      </c>
      <c r="AX190" s="13" t="s">
        <v>67</v>
      </c>
      <c r="AY190" s="156" t="s">
        <v>144</v>
      </c>
    </row>
    <row r="191" spans="2:65" s="13" customFormat="1">
      <c r="B191" s="155"/>
      <c r="D191" s="150" t="s">
        <v>153</v>
      </c>
      <c r="E191" s="156" t="s">
        <v>1</v>
      </c>
      <c r="F191" s="157" t="s">
        <v>205</v>
      </c>
      <c r="H191" s="158">
        <v>-0.14000000000000001</v>
      </c>
      <c r="L191" s="155"/>
      <c r="M191" s="159"/>
      <c r="T191" s="160"/>
      <c r="AT191" s="156" t="s">
        <v>153</v>
      </c>
      <c r="AU191" s="156" t="s">
        <v>152</v>
      </c>
      <c r="AV191" s="13" t="s">
        <v>152</v>
      </c>
      <c r="AW191" s="13" t="s">
        <v>25</v>
      </c>
      <c r="AX191" s="13" t="s">
        <v>67</v>
      </c>
      <c r="AY191" s="156" t="s">
        <v>144</v>
      </c>
    </row>
    <row r="192" spans="2:65" s="13" customFormat="1">
      <c r="B192" s="155"/>
      <c r="D192" s="150" t="s">
        <v>153</v>
      </c>
      <c r="E192" s="156" t="s">
        <v>1</v>
      </c>
      <c r="F192" s="157" t="s">
        <v>216</v>
      </c>
      <c r="H192" s="158">
        <v>-0.55000000000000004</v>
      </c>
      <c r="L192" s="155"/>
      <c r="M192" s="159"/>
      <c r="T192" s="160"/>
      <c r="AT192" s="156" t="s">
        <v>153</v>
      </c>
      <c r="AU192" s="156" t="s">
        <v>152</v>
      </c>
      <c r="AV192" s="13" t="s">
        <v>152</v>
      </c>
      <c r="AW192" s="13" t="s">
        <v>25</v>
      </c>
      <c r="AX192" s="13" t="s">
        <v>67</v>
      </c>
      <c r="AY192" s="156" t="s">
        <v>144</v>
      </c>
    </row>
    <row r="193" spans="2:65" s="14" customFormat="1">
      <c r="B193" s="161"/>
      <c r="D193" s="150" t="s">
        <v>153</v>
      </c>
      <c r="E193" s="162" t="s">
        <v>1</v>
      </c>
      <c r="F193" s="163" t="s">
        <v>156</v>
      </c>
      <c r="H193" s="164">
        <v>4.71</v>
      </c>
      <c r="L193" s="161"/>
      <c r="M193" s="165"/>
      <c r="T193" s="166"/>
      <c r="AT193" s="162" t="s">
        <v>153</v>
      </c>
      <c r="AU193" s="162" t="s">
        <v>152</v>
      </c>
      <c r="AV193" s="14" t="s">
        <v>151</v>
      </c>
      <c r="AW193" s="14" t="s">
        <v>25</v>
      </c>
      <c r="AX193" s="14" t="s">
        <v>75</v>
      </c>
      <c r="AY193" s="162" t="s">
        <v>144</v>
      </c>
    </row>
    <row r="194" spans="2:65" s="1" customFormat="1" ht="24.2" customHeight="1">
      <c r="B194" s="135"/>
      <c r="C194" s="136" t="s">
        <v>217</v>
      </c>
      <c r="D194" s="136" t="s">
        <v>147</v>
      </c>
      <c r="E194" s="137" t="s">
        <v>218</v>
      </c>
      <c r="F194" s="138" t="s">
        <v>219</v>
      </c>
      <c r="G194" s="139" t="s">
        <v>159</v>
      </c>
      <c r="H194" s="140">
        <v>4.71</v>
      </c>
      <c r="I194" s="141"/>
      <c r="J194" s="141">
        <f>ROUND(I194*H194,2)</f>
        <v>0</v>
      </c>
      <c r="K194" s="142"/>
      <c r="L194" s="29"/>
      <c r="M194" s="143" t="s">
        <v>1</v>
      </c>
      <c r="N194" s="144" t="s">
        <v>33</v>
      </c>
      <c r="O194" s="145">
        <v>0.19106000000000001</v>
      </c>
      <c r="P194" s="145">
        <f>O194*H194</f>
        <v>0.89989260000000004</v>
      </c>
      <c r="Q194" s="145">
        <v>5.1539999999999997E-3</v>
      </c>
      <c r="R194" s="145">
        <f>Q194*H194</f>
        <v>2.4275339999999999E-2</v>
      </c>
      <c r="S194" s="145">
        <v>0</v>
      </c>
      <c r="T194" s="146">
        <f>S194*H194</f>
        <v>0</v>
      </c>
      <c r="AR194" s="147" t="s">
        <v>151</v>
      </c>
      <c r="AT194" s="147" t="s">
        <v>147</v>
      </c>
      <c r="AU194" s="147" t="s">
        <v>152</v>
      </c>
      <c r="AY194" s="17" t="s">
        <v>144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7" t="s">
        <v>152</v>
      </c>
      <c r="BK194" s="148">
        <f>ROUND(I194*H194,2)</f>
        <v>0</v>
      </c>
      <c r="BL194" s="17" t="s">
        <v>151</v>
      </c>
      <c r="BM194" s="147" t="s">
        <v>220</v>
      </c>
    </row>
    <row r="195" spans="2:65" s="13" customFormat="1">
      <c r="B195" s="155"/>
      <c r="D195" s="150" t="s">
        <v>153</v>
      </c>
      <c r="E195" s="156" t="s">
        <v>1</v>
      </c>
      <c r="F195" s="157" t="s">
        <v>197</v>
      </c>
      <c r="H195" s="158">
        <v>5.4</v>
      </c>
      <c r="L195" s="155"/>
      <c r="M195" s="159"/>
      <c r="T195" s="160"/>
      <c r="AT195" s="156" t="s">
        <v>153</v>
      </c>
      <c r="AU195" s="156" t="s">
        <v>152</v>
      </c>
      <c r="AV195" s="13" t="s">
        <v>152</v>
      </c>
      <c r="AW195" s="13" t="s">
        <v>25</v>
      </c>
      <c r="AX195" s="13" t="s">
        <v>67</v>
      </c>
      <c r="AY195" s="156" t="s">
        <v>144</v>
      </c>
    </row>
    <row r="196" spans="2:65" s="13" customFormat="1">
      <c r="B196" s="155"/>
      <c r="D196" s="150" t="s">
        <v>153</v>
      </c>
      <c r="E196" s="156" t="s">
        <v>1</v>
      </c>
      <c r="F196" s="157" t="s">
        <v>198</v>
      </c>
      <c r="H196" s="158">
        <v>-0.55000000000000004</v>
      </c>
      <c r="L196" s="155"/>
      <c r="M196" s="159"/>
      <c r="T196" s="160"/>
      <c r="AT196" s="156" t="s">
        <v>153</v>
      </c>
      <c r="AU196" s="156" t="s">
        <v>152</v>
      </c>
      <c r="AV196" s="13" t="s">
        <v>152</v>
      </c>
      <c r="AW196" s="13" t="s">
        <v>25</v>
      </c>
      <c r="AX196" s="13" t="s">
        <v>67</v>
      </c>
      <c r="AY196" s="156" t="s">
        <v>144</v>
      </c>
    </row>
    <row r="197" spans="2:65" s="13" customFormat="1">
      <c r="B197" s="155"/>
      <c r="D197" s="150" t="s">
        <v>153</v>
      </c>
      <c r="E197" s="156" t="s">
        <v>1</v>
      </c>
      <c r="F197" s="157" t="s">
        <v>199</v>
      </c>
      <c r="H197" s="158">
        <v>-0.14000000000000001</v>
      </c>
      <c r="L197" s="155"/>
      <c r="M197" s="159"/>
      <c r="T197" s="160"/>
      <c r="AT197" s="156" t="s">
        <v>153</v>
      </c>
      <c r="AU197" s="156" t="s">
        <v>152</v>
      </c>
      <c r="AV197" s="13" t="s">
        <v>152</v>
      </c>
      <c r="AW197" s="13" t="s">
        <v>25</v>
      </c>
      <c r="AX197" s="13" t="s">
        <v>67</v>
      </c>
      <c r="AY197" s="156" t="s">
        <v>144</v>
      </c>
    </row>
    <row r="198" spans="2:65" s="14" customFormat="1">
      <c r="B198" s="161"/>
      <c r="D198" s="150" t="s">
        <v>153</v>
      </c>
      <c r="E198" s="162" t="s">
        <v>1</v>
      </c>
      <c r="F198" s="163" t="s">
        <v>156</v>
      </c>
      <c r="H198" s="164">
        <v>4.71</v>
      </c>
      <c r="L198" s="161"/>
      <c r="M198" s="165"/>
      <c r="T198" s="166"/>
      <c r="AT198" s="162" t="s">
        <v>153</v>
      </c>
      <c r="AU198" s="162" t="s">
        <v>152</v>
      </c>
      <c r="AV198" s="14" t="s">
        <v>151</v>
      </c>
      <c r="AW198" s="14" t="s">
        <v>25</v>
      </c>
      <c r="AX198" s="14" t="s">
        <v>75</v>
      </c>
      <c r="AY198" s="162" t="s">
        <v>144</v>
      </c>
    </row>
    <row r="199" spans="2:65" s="1" customFormat="1" ht="24.2" customHeight="1">
      <c r="B199" s="135"/>
      <c r="C199" s="136" t="s">
        <v>183</v>
      </c>
      <c r="D199" s="136" t="s">
        <v>147</v>
      </c>
      <c r="E199" s="137" t="s">
        <v>221</v>
      </c>
      <c r="F199" s="138" t="s">
        <v>222</v>
      </c>
      <c r="G199" s="139" t="s">
        <v>223</v>
      </c>
      <c r="H199" s="140">
        <v>1</v>
      </c>
      <c r="I199" s="141"/>
      <c r="J199" s="141">
        <f>ROUND(I199*H199,2)</f>
        <v>0</v>
      </c>
      <c r="K199" s="142"/>
      <c r="L199" s="29"/>
      <c r="M199" s="143" t="s">
        <v>1</v>
      </c>
      <c r="N199" s="144" t="s">
        <v>33</v>
      </c>
      <c r="O199" s="145">
        <v>3.0472899999999998</v>
      </c>
      <c r="P199" s="145">
        <f>O199*H199</f>
        <v>3.0472899999999998</v>
      </c>
      <c r="Q199" s="145">
        <v>1.7495879999999998E-2</v>
      </c>
      <c r="R199" s="145">
        <f>Q199*H199</f>
        <v>1.7495879999999998E-2</v>
      </c>
      <c r="S199" s="145">
        <v>0</v>
      </c>
      <c r="T199" s="146">
        <f>S199*H199</f>
        <v>0</v>
      </c>
      <c r="AR199" s="147" t="s">
        <v>151</v>
      </c>
      <c r="AT199" s="147" t="s">
        <v>147</v>
      </c>
      <c r="AU199" s="147" t="s">
        <v>152</v>
      </c>
      <c r="AY199" s="17" t="s">
        <v>144</v>
      </c>
      <c r="BE199" s="148">
        <f>IF(N199="základná",J199,0)</f>
        <v>0</v>
      </c>
      <c r="BF199" s="148">
        <f>IF(N199="znížená",J199,0)</f>
        <v>0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7" t="s">
        <v>152</v>
      </c>
      <c r="BK199" s="148">
        <f>ROUND(I199*H199,2)</f>
        <v>0</v>
      </c>
      <c r="BL199" s="17" t="s">
        <v>151</v>
      </c>
      <c r="BM199" s="147" t="s">
        <v>224</v>
      </c>
    </row>
    <row r="200" spans="2:65" s="1" customFormat="1" ht="24.2" customHeight="1">
      <c r="B200" s="135"/>
      <c r="C200" s="173" t="s">
        <v>225</v>
      </c>
      <c r="D200" s="173" t="s">
        <v>226</v>
      </c>
      <c r="E200" s="174" t="s">
        <v>227</v>
      </c>
      <c r="F200" s="175" t="s">
        <v>228</v>
      </c>
      <c r="G200" s="176" t="s">
        <v>223</v>
      </c>
      <c r="H200" s="177">
        <v>1</v>
      </c>
      <c r="I200" s="178"/>
      <c r="J200" s="178">
        <f>ROUND(I200*H200,2)</f>
        <v>0</v>
      </c>
      <c r="K200" s="179"/>
      <c r="L200" s="180"/>
      <c r="M200" s="181" t="s">
        <v>1</v>
      </c>
      <c r="N200" s="182" t="s">
        <v>33</v>
      </c>
      <c r="O200" s="145">
        <v>0</v>
      </c>
      <c r="P200" s="145">
        <f>O200*H200</f>
        <v>0</v>
      </c>
      <c r="Q200" s="145">
        <v>0.01</v>
      </c>
      <c r="R200" s="145">
        <f>Q200*H200</f>
        <v>0.01</v>
      </c>
      <c r="S200" s="145">
        <v>0</v>
      </c>
      <c r="T200" s="146">
        <f>S200*H200</f>
        <v>0</v>
      </c>
      <c r="AR200" s="147" t="s">
        <v>168</v>
      </c>
      <c r="AT200" s="147" t="s">
        <v>226</v>
      </c>
      <c r="AU200" s="147" t="s">
        <v>152</v>
      </c>
      <c r="AY200" s="17" t="s">
        <v>144</v>
      </c>
      <c r="BE200" s="148">
        <f>IF(N200="základná",J200,0)</f>
        <v>0</v>
      </c>
      <c r="BF200" s="148">
        <f>IF(N200="znížená",J200,0)</f>
        <v>0</v>
      </c>
      <c r="BG200" s="148">
        <f>IF(N200="zákl. prenesená",J200,0)</f>
        <v>0</v>
      </c>
      <c r="BH200" s="148">
        <f>IF(N200="zníž. prenesená",J200,0)</f>
        <v>0</v>
      </c>
      <c r="BI200" s="148">
        <f>IF(N200="nulová",J200,0)</f>
        <v>0</v>
      </c>
      <c r="BJ200" s="17" t="s">
        <v>152</v>
      </c>
      <c r="BK200" s="148">
        <f>ROUND(I200*H200,2)</f>
        <v>0</v>
      </c>
      <c r="BL200" s="17" t="s">
        <v>151</v>
      </c>
      <c r="BM200" s="147" t="s">
        <v>229</v>
      </c>
    </row>
    <row r="201" spans="2:65" s="11" customFormat="1" ht="22.9" customHeight="1">
      <c r="B201" s="124"/>
      <c r="D201" s="125" t="s">
        <v>66</v>
      </c>
      <c r="E201" s="133" t="s">
        <v>191</v>
      </c>
      <c r="F201" s="133" t="s">
        <v>230</v>
      </c>
      <c r="J201" s="134">
        <f>BK201</f>
        <v>0</v>
      </c>
      <c r="L201" s="124"/>
      <c r="M201" s="128"/>
      <c r="P201" s="129">
        <f>SUM(P202:P273)</f>
        <v>31.811205599999997</v>
      </c>
      <c r="R201" s="129">
        <f>SUM(R202:R273)</f>
        <v>0.19643360256000003</v>
      </c>
      <c r="T201" s="130">
        <f>SUM(T202:T273)</f>
        <v>1.3810849999999999</v>
      </c>
      <c r="AR201" s="125" t="s">
        <v>75</v>
      </c>
      <c r="AT201" s="131" t="s">
        <v>66</v>
      </c>
      <c r="AU201" s="131" t="s">
        <v>75</v>
      </c>
      <c r="AY201" s="125" t="s">
        <v>144</v>
      </c>
      <c r="BK201" s="132">
        <f>SUM(BK202:BK273)</f>
        <v>0</v>
      </c>
    </row>
    <row r="202" spans="2:65" s="1" customFormat="1" ht="24.2" customHeight="1">
      <c r="B202" s="135"/>
      <c r="C202" s="136" t="s">
        <v>187</v>
      </c>
      <c r="D202" s="136" t="s">
        <v>147</v>
      </c>
      <c r="E202" s="137" t="s">
        <v>231</v>
      </c>
      <c r="F202" s="138" t="s">
        <v>232</v>
      </c>
      <c r="G202" s="139" t="s">
        <v>150</v>
      </c>
      <c r="H202" s="140">
        <v>2.6520000000000001</v>
      </c>
      <c r="I202" s="141"/>
      <c r="J202" s="141">
        <f>ROUND(I202*H202,2)</f>
        <v>0</v>
      </c>
      <c r="K202" s="142"/>
      <c r="L202" s="29"/>
      <c r="M202" s="143" t="s">
        <v>1</v>
      </c>
      <c r="N202" s="144" t="s">
        <v>33</v>
      </c>
      <c r="O202" s="145">
        <v>3.3000000000000002E-2</v>
      </c>
      <c r="P202" s="145">
        <f>O202*H202</f>
        <v>8.751600000000001E-2</v>
      </c>
      <c r="Q202" s="145">
        <v>2.8680279999999999E-2</v>
      </c>
      <c r="R202" s="145">
        <f>Q202*H202</f>
        <v>7.6060102559999995E-2</v>
      </c>
      <c r="S202" s="145">
        <v>0</v>
      </c>
      <c r="T202" s="146">
        <f>S202*H202</f>
        <v>0</v>
      </c>
      <c r="AR202" s="147" t="s">
        <v>151</v>
      </c>
      <c r="AT202" s="147" t="s">
        <v>147</v>
      </c>
      <c r="AU202" s="147" t="s">
        <v>152</v>
      </c>
      <c r="AY202" s="17" t="s">
        <v>144</v>
      </c>
      <c r="BE202" s="148">
        <f>IF(N202="základná",J202,0)</f>
        <v>0</v>
      </c>
      <c r="BF202" s="148">
        <f>IF(N202="znížená",J202,0)</f>
        <v>0</v>
      </c>
      <c r="BG202" s="148">
        <f>IF(N202="zákl. prenesená",J202,0)</f>
        <v>0</v>
      </c>
      <c r="BH202" s="148">
        <f>IF(N202="zníž. prenesená",J202,0)</f>
        <v>0</v>
      </c>
      <c r="BI202" s="148">
        <f>IF(N202="nulová",J202,0)</f>
        <v>0</v>
      </c>
      <c r="BJ202" s="17" t="s">
        <v>152</v>
      </c>
      <c r="BK202" s="148">
        <f>ROUND(I202*H202,2)</f>
        <v>0</v>
      </c>
      <c r="BL202" s="17" t="s">
        <v>151</v>
      </c>
      <c r="BM202" s="147" t="s">
        <v>233</v>
      </c>
    </row>
    <row r="203" spans="2:65" s="13" customFormat="1">
      <c r="B203" s="155"/>
      <c r="D203" s="150" t="s">
        <v>153</v>
      </c>
      <c r="E203" s="156" t="s">
        <v>1</v>
      </c>
      <c r="F203" s="157" t="s">
        <v>234</v>
      </c>
      <c r="H203" s="158">
        <v>2.6520000000000001</v>
      </c>
      <c r="L203" s="155"/>
      <c r="M203" s="159"/>
      <c r="T203" s="160"/>
      <c r="AT203" s="156" t="s">
        <v>153</v>
      </c>
      <c r="AU203" s="156" t="s">
        <v>152</v>
      </c>
      <c r="AV203" s="13" t="s">
        <v>152</v>
      </c>
      <c r="AW203" s="13" t="s">
        <v>25</v>
      </c>
      <c r="AX203" s="13" t="s">
        <v>67</v>
      </c>
      <c r="AY203" s="156" t="s">
        <v>144</v>
      </c>
    </row>
    <row r="204" spans="2:65" s="14" customFormat="1">
      <c r="B204" s="161"/>
      <c r="D204" s="150" t="s">
        <v>153</v>
      </c>
      <c r="E204" s="162" t="s">
        <v>1</v>
      </c>
      <c r="F204" s="163" t="s">
        <v>156</v>
      </c>
      <c r="H204" s="164">
        <v>2.6520000000000001</v>
      </c>
      <c r="L204" s="161"/>
      <c r="M204" s="165"/>
      <c r="T204" s="166"/>
      <c r="AT204" s="162" t="s">
        <v>153</v>
      </c>
      <c r="AU204" s="162" t="s">
        <v>152</v>
      </c>
      <c r="AV204" s="14" t="s">
        <v>151</v>
      </c>
      <c r="AW204" s="14" t="s">
        <v>25</v>
      </c>
      <c r="AX204" s="14" t="s">
        <v>75</v>
      </c>
      <c r="AY204" s="162" t="s">
        <v>144</v>
      </c>
    </row>
    <row r="205" spans="2:65" s="1" customFormat="1" ht="37.9" customHeight="1">
      <c r="B205" s="135"/>
      <c r="C205" s="136" t="s">
        <v>235</v>
      </c>
      <c r="D205" s="136" t="s">
        <v>147</v>
      </c>
      <c r="E205" s="137" t="s">
        <v>236</v>
      </c>
      <c r="F205" s="138" t="s">
        <v>237</v>
      </c>
      <c r="G205" s="139" t="s">
        <v>150</v>
      </c>
      <c r="H205" s="140">
        <v>2.625</v>
      </c>
      <c r="I205" s="141"/>
      <c r="J205" s="141">
        <f>ROUND(I205*H205,2)</f>
        <v>0</v>
      </c>
      <c r="K205" s="142"/>
      <c r="L205" s="29"/>
      <c r="M205" s="143" t="s">
        <v>1</v>
      </c>
      <c r="N205" s="144" t="s">
        <v>33</v>
      </c>
      <c r="O205" s="145">
        <v>2E-3</v>
      </c>
      <c r="P205" s="145">
        <f>O205*H205</f>
        <v>5.2500000000000003E-3</v>
      </c>
      <c r="Q205" s="145">
        <v>0</v>
      </c>
      <c r="R205" s="145">
        <f>Q205*H205</f>
        <v>0</v>
      </c>
      <c r="S205" s="145">
        <v>0</v>
      </c>
      <c r="T205" s="146">
        <f>S205*H205</f>
        <v>0</v>
      </c>
      <c r="AR205" s="147" t="s">
        <v>151</v>
      </c>
      <c r="AT205" s="147" t="s">
        <v>147</v>
      </c>
      <c r="AU205" s="147" t="s">
        <v>152</v>
      </c>
      <c r="AY205" s="17" t="s">
        <v>144</v>
      </c>
      <c r="BE205" s="148">
        <f>IF(N205="základná",J205,0)</f>
        <v>0</v>
      </c>
      <c r="BF205" s="148">
        <f>IF(N205="znížená",J205,0)</f>
        <v>0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7" t="s">
        <v>152</v>
      </c>
      <c r="BK205" s="148">
        <f>ROUND(I205*H205,2)</f>
        <v>0</v>
      </c>
      <c r="BL205" s="17" t="s">
        <v>151</v>
      </c>
      <c r="BM205" s="147" t="s">
        <v>238</v>
      </c>
    </row>
    <row r="206" spans="2:65" s="1" customFormat="1" ht="24.2" customHeight="1">
      <c r="B206" s="135"/>
      <c r="C206" s="136" t="s">
        <v>194</v>
      </c>
      <c r="D206" s="136" t="s">
        <v>147</v>
      </c>
      <c r="E206" s="137" t="s">
        <v>239</v>
      </c>
      <c r="F206" s="138" t="s">
        <v>240</v>
      </c>
      <c r="G206" s="139" t="s">
        <v>150</v>
      </c>
      <c r="H206" s="140">
        <v>2.625</v>
      </c>
      <c r="I206" s="141"/>
      <c r="J206" s="141">
        <f>ROUND(I206*H206,2)</f>
        <v>0</v>
      </c>
      <c r="K206" s="142"/>
      <c r="L206" s="29"/>
      <c r="M206" s="143" t="s">
        <v>1</v>
      </c>
      <c r="N206" s="144" t="s">
        <v>33</v>
      </c>
      <c r="O206" s="145">
        <v>0.02</v>
      </c>
      <c r="P206" s="145">
        <f>O206*H206</f>
        <v>5.2499999999999998E-2</v>
      </c>
      <c r="Q206" s="145">
        <v>2.3900000000000001E-2</v>
      </c>
      <c r="R206" s="145">
        <f>Q206*H206</f>
        <v>6.2737500000000002E-2</v>
      </c>
      <c r="S206" s="145">
        <v>0</v>
      </c>
      <c r="T206" s="146">
        <f>S206*H206</f>
        <v>0</v>
      </c>
      <c r="AR206" s="147" t="s">
        <v>151</v>
      </c>
      <c r="AT206" s="147" t="s">
        <v>147</v>
      </c>
      <c r="AU206" s="147" t="s">
        <v>152</v>
      </c>
      <c r="AY206" s="17" t="s">
        <v>144</v>
      </c>
      <c r="BE206" s="148">
        <f>IF(N206="základná",J206,0)</f>
        <v>0</v>
      </c>
      <c r="BF206" s="148">
        <f>IF(N206="znížená",J206,0)</f>
        <v>0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7" t="s">
        <v>152</v>
      </c>
      <c r="BK206" s="148">
        <f>ROUND(I206*H206,2)</f>
        <v>0</v>
      </c>
      <c r="BL206" s="17" t="s">
        <v>151</v>
      </c>
      <c r="BM206" s="147" t="s">
        <v>241</v>
      </c>
    </row>
    <row r="207" spans="2:65" s="1" customFormat="1" ht="21.75" customHeight="1">
      <c r="B207" s="135"/>
      <c r="C207" s="136" t="s">
        <v>242</v>
      </c>
      <c r="D207" s="136" t="s">
        <v>147</v>
      </c>
      <c r="E207" s="137" t="s">
        <v>243</v>
      </c>
      <c r="F207" s="138" t="s">
        <v>244</v>
      </c>
      <c r="G207" s="139" t="s">
        <v>159</v>
      </c>
      <c r="H207" s="140">
        <v>2.21</v>
      </c>
      <c r="I207" s="141"/>
      <c r="J207" s="141">
        <f>ROUND(I207*H207,2)</f>
        <v>0</v>
      </c>
      <c r="K207" s="142"/>
      <c r="L207" s="29"/>
      <c r="M207" s="143" t="s">
        <v>1</v>
      </c>
      <c r="N207" s="144" t="s">
        <v>33</v>
      </c>
      <c r="O207" s="145">
        <v>6.6000000000000003E-2</v>
      </c>
      <c r="P207" s="145">
        <f>O207*H207</f>
        <v>0.14586000000000002</v>
      </c>
      <c r="Q207" s="145">
        <v>1.2855E-2</v>
      </c>
      <c r="R207" s="145">
        <f>Q207*H207</f>
        <v>2.8409549999999999E-2</v>
      </c>
      <c r="S207" s="145">
        <v>0</v>
      </c>
      <c r="T207" s="146">
        <f>S207*H207</f>
        <v>0</v>
      </c>
      <c r="AR207" s="147" t="s">
        <v>151</v>
      </c>
      <c r="AT207" s="147" t="s">
        <v>147</v>
      </c>
      <c r="AU207" s="147" t="s">
        <v>152</v>
      </c>
      <c r="AY207" s="17" t="s">
        <v>144</v>
      </c>
      <c r="BE207" s="148">
        <f>IF(N207="základná",J207,0)</f>
        <v>0</v>
      </c>
      <c r="BF207" s="148">
        <f>IF(N207="znížená",J207,0)</f>
        <v>0</v>
      </c>
      <c r="BG207" s="148">
        <f>IF(N207="zákl. prenesená",J207,0)</f>
        <v>0</v>
      </c>
      <c r="BH207" s="148">
        <f>IF(N207="zníž. prenesená",J207,0)</f>
        <v>0</v>
      </c>
      <c r="BI207" s="148">
        <f>IF(N207="nulová",J207,0)</f>
        <v>0</v>
      </c>
      <c r="BJ207" s="17" t="s">
        <v>152</v>
      </c>
      <c r="BK207" s="148">
        <f>ROUND(I207*H207,2)</f>
        <v>0</v>
      </c>
      <c r="BL207" s="17" t="s">
        <v>151</v>
      </c>
      <c r="BM207" s="147" t="s">
        <v>245</v>
      </c>
    </row>
    <row r="208" spans="2:65" s="13" customFormat="1">
      <c r="B208" s="155"/>
      <c r="D208" s="150" t="s">
        <v>153</v>
      </c>
      <c r="E208" s="156" t="s">
        <v>1</v>
      </c>
      <c r="F208" s="157" t="s">
        <v>246</v>
      </c>
      <c r="H208" s="158">
        <v>2.21</v>
      </c>
      <c r="L208" s="155"/>
      <c r="M208" s="159"/>
      <c r="T208" s="160"/>
      <c r="AT208" s="156" t="s">
        <v>153</v>
      </c>
      <c r="AU208" s="156" t="s">
        <v>152</v>
      </c>
      <c r="AV208" s="13" t="s">
        <v>152</v>
      </c>
      <c r="AW208" s="13" t="s">
        <v>25</v>
      </c>
      <c r="AX208" s="13" t="s">
        <v>67</v>
      </c>
      <c r="AY208" s="156" t="s">
        <v>144</v>
      </c>
    </row>
    <row r="209" spans="2:65" s="14" customFormat="1">
      <c r="B209" s="161"/>
      <c r="D209" s="150" t="s">
        <v>153</v>
      </c>
      <c r="E209" s="162" t="s">
        <v>1</v>
      </c>
      <c r="F209" s="163" t="s">
        <v>156</v>
      </c>
      <c r="H209" s="164">
        <v>2.21</v>
      </c>
      <c r="L209" s="161"/>
      <c r="M209" s="165"/>
      <c r="T209" s="166"/>
      <c r="AT209" s="162" t="s">
        <v>153</v>
      </c>
      <c r="AU209" s="162" t="s">
        <v>152</v>
      </c>
      <c r="AV209" s="14" t="s">
        <v>151</v>
      </c>
      <c r="AW209" s="14" t="s">
        <v>25</v>
      </c>
      <c r="AX209" s="14" t="s">
        <v>75</v>
      </c>
      <c r="AY209" s="162" t="s">
        <v>144</v>
      </c>
    </row>
    <row r="210" spans="2:65" s="1" customFormat="1" ht="33" customHeight="1">
      <c r="B210" s="135"/>
      <c r="C210" s="136" t="s">
        <v>202</v>
      </c>
      <c r="D210" s="136" t="s">
        <v>147</v>
      </c>
      <c r="E210" s="137" t="s">
        <v>247</v>
      </c>
      <c r="F210" s="138" t="s">
        <v>248</v>
      </c>
      <c r="G210" s="139" t="s">
        <v>159</v>
      </c>
      <c r="H210" s="140">
        <v>2.21</v>
      </c>
      <c r="I210" s="141"/>
      <c r="J210" s="141">
        <f>ROUND(I210*H210,2)</f>
        <v>0</v>
      </c>
      <c r="K210" s="142"/>
      <c r="L210" s="29"/>
      <c r="M210" s="143" t="s">
        <v>1</v>
      </c>
      <c r="N210" s="144" t="s">
        <v>33</v>
      </c>
      <c r="O210" s="145">
        <v>2E-3</v>
      </c>
      <c r="P210" s="145">
        <f>O210*H210</f>
        <v>4.4200000000000003E-3</v>
      </c>
      <c r="Q210" s="145">
        <v>0</v>
      </c>
      <c r="R210" s="145">
        <f>Q210*H210</f>
        <v>0</v>
      </c>
      <c r="S210" s="145">
        <v>0</v>
      </c>
      <c r="T210" s="146">
        <f>S210*H210</f>
        <v>0</v>
      </c>
      <c r="AR210" s="147" t="s">
        <v>151</v>
      </c>
      <c r="AT210" s="147" t="s">
        <v>147</v>
      </c>
      <c r="AU210" s="147" t="s">
        <v>152</v>
      </c>
      <c r="AY210" s="17" t="s">
        <v>144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7" t="s">
        <v>152</v>
      </c>
      <c r="BK210" s="148">
        <f>ROUND(I210*H210,2)</f>
        <v>0</v>
      </c>
      <c r="BL210" s="17" t="s">
        <v>151</v>
      </c>
      <c r="BM210" s="147" t="s">
        <v>249</v>
      </c>
    </row>
    <row r="211" spans="2:65" s="1" customFormat="1" ht="24.2" customHeight="1">
      <c r="B211" s="135"/>
      <c r="C211" s="136" t="s">
        <v>250</v>
      </c>
      <c r="D211" s="136" t="s">
        <v>147</v>
      </c>
      <c r="E211" s="137" t="s">
        <v>251</v>
      </c>
      <c r="F211" s="138" t="s">
        <v>252</v>
      </c>
      <c r="G211" s="139" t="s">
        <v>159</v>
      </c>
      <c r="H211" s="140">
        <v>2.21</v>
      </c>
      <c r="I211" s="141"/>
      <c r="J211" s="141">
        <f>ROUND(I211*H211,2)</f>
        <v>0</v>
      </c>
      <c r="K211" s="142"/>
      <c r="L211" s="29"/>
      <c r="M211" s="143" t="s">
        <v>1</v>
      </c>
      <c r="N211" s="144" t="s">
        <v>33</v>
      </c>
      <c r="O211" s="145">
        <v>5.3999999999999999E-2</v>
      </c>
      <c r="P211" s="145">
        <f>O211*H211</f>
        <v>0.11934</v>
      </c>
      <c r="Q211" s="145">
        <v>1.2855E-2</v>
      </c>
      <c r="R211" s="145">
        <f>Q211*H211</f>
        <v>2.8409549999999999E-2</v>
      </c>
      <c r="S211" s="145">
        <v>0</v>
      </c>
      <c r="T211" s="146">
        <f>S211*H211</f>
        <v>0</v>
      </c>
      <c r="AR211" s="147" t="s">
        <v>151</v>
      </c>
      <c r="AT211" s="147" t="s">
        <v>147</v>
      </c>
      <c r="AU211" s="147" t="s">
        <v>152</v>
      </c>
      <c r="AY211" s="17" t="s">
        <v>144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7" t="s">
        <v>152</v>
      </c>
      <c r="BK211" s="148">
        <f>ROUND(I211*H211,2)</f>
        <v>0</v>
      </c>
      <c r="BL211" s="17" t="s">
        <v>151</v>
      </c>
      <c r="BM211" s="147" t="s">
        <v>253</v>
      </c>
    </row>
    <row r="212" spans="2:65" s="1" customFormat="1" ht="16.5" customHeight="1">
      <c r="B212" s="135"/>
      <c r="C212" s="136" t="s">
        <v>210</v>
      </c>
      <c r="D212" s="136" t="s">
        <v>147</v>
      </c>
      <c r="E212" s="137" t="s">
        <v>254</v>
      </c>
      <c r="F212" s="138" t="s">
        <v>255</v>
      </c>
      <c r="G212" s="139" t="s">
        <v>159</v>
      </c>
      <c r="H212" s="140">
        <v>2.21</v>
      </c>
      <c r="I212" s="141"/>
      <c r="J212" s="141">
        <f>ROUND(I212*H212,2)</f>
        <v>0</v>
      </c>
      <c r="K212" s="142"/>
      <c r="L212" s="29"/>
      <c r="M212" s="143" t="s">
        <v>1</v>
      </c>
      <c r="N212" s="144" t="s">
        <v>33</v>
      </c>
      <c r="O212" s="145">
        <v>0.32401000000000002</v>
      </c>
      <c r="P212" s="145">
        <f>O212*H212</f>
        <v>0.71606210000000003</v>
      </c>
      <c r="Q212" s="145">
        <v>4.8999999999999998E-5</v>
      </c>
      <c r="R212" s="145">
        <f>Q212*H212</f>
        <v>1.0828999999999999E-4</v>
      </c>
      <c r="S212" s="145">
        <v>0</v>
      </c>
      <c r="T212" s="146">
        <f>S212*H212</f>
        <v>0</v>
      </c>
      <c r="AR212" s="147" t="s">
        <v>151</v>
      </c>
      <c r="AT212" s="147" t="s">
        <v>147</v>
      </c>
      <c r="AU212" s="147" t="s">
        <v>152</v>
      </c>
      <c r="AY212" s="17" t="s">
        <v>144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7" t="s">
        <v>152</v>
      </c>
      <c r="BK212" s="148">
        <f>ROUND(I212*H212,2)</f>
        <v>0</v>
      </c>
      <c r="BL212" s="17" t="s">
        <v>151</v>
      </c>
      <c r="BM212" s="147" t="s">
        <v>256</v>
      </c>
    </row>
    <row r="213" spans="2:65" s="1" customFormat="1" ht="21.75" customHeight="1">
      <c r="B213" s="135"/>
      <c r="C213" s="136" t="s">
        <v>7</v>
      </c>
      <c r="D213" s="136" t="s">
        <v>147</v>
      </c>
      <c r="E213" s="137" t="s">
        <v>257</v>
      </c>
      <c r="F213" s="138" t="s">
        <v>258</v>
      </c>
      <c r="G213" s="139" t="s">
        <v>223</v>
      </c>
      <c r="H213" s="140">
        <v>1</v>
      </c>
      <c r="I213" s="141"/>
      <c r="J213" s="141">
        <f>ROUND(I213*H213,2)</f>
        <v>0</v>
      </c>
      <c r="K213" s="142"/>
      <c r="L213" s="29"/>
      <c r="M213" s="143" t="s">
        <v>1</v>
      </c>
      <c r="N213" s="144" t="s">
        <v>33</v>
      </c>
      <c r="O213" s="145">
        <v>0</v>
      </c>
      <c r="P213" s="145">
        <f>O213*H213</f>
        <v>0</v>
      </c>
      <c r="Q213" s="145">
        <v>0</v>
      </c>
      <c r="R213" s="145">
        <f>Q213*H213</f>
        <v>0</v>
      </c>
      <c r="S213" s="145">
        <v>0</v>
      </c>
      <c r="T213" s="146">
        <f>S213*H213</f>
        <v>0</v>
      </c>
      <c r="AR213" s="147" t="s">
        <v>151</v>
      </c>
      <c r="AT213" s="147" t="s">
        <v>147</v>
      </c>
      <c r="AU213" s="147" t="s">
        <v>152</v>
      </c>
      <c r="AY213" s="17" t="s">
        <v>144</v>
      </c>
      <c r="BE213" s="148">
        <f>IF(N213="základná",J213,0)</f>
        <v>0</v>
      </c>
      <c r="BF213" s="148">
        <f>IF(N213="znížená",J213,0)</f>
        <v>0</v>
      </c>
      <c r="BG213" s="148">
        <f>IF(N213="zákl. prenesená",J213,0)</f>
        <v>0</v>
      </c>
      <c r="BH213" s="148">
        <f>IF(N213="zníž. prenesená",J213,0)</f>
        <v>0</v>
      </c>
      <c r="BI213" s="148">
        <f>IF(N213="nulová",J213,0)</f>
        <v>0</v>
      </c>
      <c r="BJ213" s="17" t="s">
        <v>152</v>
      </c>
      <c r="BK213" s="148">
        <f>ROUND(I213*H213,2)</f>
        <v>0</v>
      </c>
      <c r="BL213" s="17" t="s">
        <v>151</v>
      </c>
      <c r="BM213" s="147" t="s">
        <v>259</v>
      </c>
    </row>
    <row r="214" spans="2:65" s="13" customFormat="1">
      <c r="B214" s="155"/>
      <c r="D214" s="150" t="s">
        <v>153</v>
      </c>
      <c r="E214" s="156" t="s">
        <v>1</v>
      </c>
      <c r="F214" s="157" t="s">
        <v>260</v>
      </c>
      <c r="H214" s="158">
        <v>1</v>
      </c>
      <c r="L214" s="155"/>
      <c r="M214" s="159"/>
      <c r="T214" s="160"/>
      <c r="AT214" s="156" t="s">
        <v>153</v>
      </c>
      <c r="AU214" s="156" t="s">
        <v>152</v>
      </c>
      <c r="AV214" s="13" t="s">
        <v>152</v>
      </c>
      <c r="AW214" s="13" t="s">
        <v>25</v>
      </c>
      <c r="AX214" s="13" t="s">
        <v>67</v>
      </c>
      <c r="AY214" s="156" t="s">
        <v>144</v>
      </c>
    </row>
    <row r="215" spans="2:65" s="14" customFormat="1">
      <c r="B215" s="161"/>
      <c r="D215" s="150" t="s">
        <v>153</v>
      </c>
      <c r="E215" s="162" t="s">
        <v>1</v>
      </c>
      <c r="F215" s="163" t="s">
        <v>156</v>
      </c>
      <c r="H215" s="164">
        <v>1</v>
      </c>
      <c r="L215" s="161"/>
      <c r="M215" s="165"/>
      <c r="T215" s="166"/>
      <c r="AT215" s="162" t="s">
        <v>153</v>
      </c>
      <c r="AU215" s="162" t="s">
        <v>152</v>
      </c>
      <c r="AV215" s="14" t="s">
        <v>151</v>
      </c>
      <c r="AW215" s="14" t="s">
        <v>25</v>
      </c>
      <c r="AX215" s="14" t="s">
        <v>75</v>
      </c>
      <c r="AY215" s="162" t="s">
        <v>144</v>
      </c>
    </row>
    <row r="216" spans="2:65" s="1" customFormat="1" ht="24.2" customHeight="1">
      <c r="B216" s="135"/>
      <c r="C216" s="136" t="s">
        <v>215</v>
      </c>
      <c r="D216" s="136" t="s">
        <v>147</v>
      </c>
      <c r="E216" s="137" t="s">
        <v>261</v>
      </c>
      <c r="F216" s="138" t="s">
        <v>262</v>
      </c>
      <c r="G216" s="139" t="s">
        <v>159</v>
      </c>
      <c r="H216" s="140">
        <v>1.4</v>
      </c>
      <c r="I216" s="141"/>
      <c r="J216" s="141">
        <f>ROUND(I216*H216,2)</f>
        <v>0</v>
      </c>
      <c r="K216" s="142"/>
      <c r="L216" s="29"/>
      <c r="M216" s="143" t="s">
        <v>1</v>
      </c>
      <c r="N216" s="144" t="s">
        <v>33</v>
      </c>
      <c r="O216" s="145">
        <v>1.6</v>
      </c>
      <c r="P216" s="145">
        <f>O216*H216</f>
        <v>2.2399999999999998</v>
      </c>
      <c r="Q216" s="145">
        <v>0</v>
      </c>
      <c r="R216" s="145">
        <f>Q216*H216</f>
        <v>0</v>
      </c>
      <c r="S216" s="145">
        <v>7.5999999999999998E-2</v>
      </c>
      <c r="T216" s="146">
        <f>S216*H216</f>
        <v>0.10639999999999999</v>
      </c>
      <c r="AR216" s="147" t="s">
        <v>151</v>
      </c>
      <c r="AT216" s="147" t="s">
        <v>147</v>
      </c>
      <c r="AU216" s="147" t="s">
        <v>152</v>
      </c>
      <c r="AY216" s="17" t="s">
        <v>144</v>
      </c>
      <c r="BE216" s="148">
        <f>IF(N216="základná",J216,0)</f>
        <v>0</v>
      </c>
      <c r="BF216" s="148">
        <f>IF(N216="znížená",J216,0)</f>
        <v>0</v>
      </c>
      <c r="BG216" s="148">
        <f>IF(N216="zákl. prenesená",J216,0)</f>
        <v>0</v>
      </c>
      <c r="BH216" s="148">
        <f>IF(N216="zníž. prenesená",J216,0)</f>
        <v>0</v>
      </c>
      <c r="BI216" s="148">
        <f>IF(N216="nulová",J216,0)</f>
        <v>0</v>
      </c>
      <c r="BJ216" s="17" t="s">
        <v>152</v>
      </c>
      <c r="BK216" s="148">
        <f>ROUND(I216*H216,2)</f>
        <v>0</v>
      </c>
      <c r="BL216" s="17" t="s">
        <v>151</v>
      </c>
      <c r="BM216" s="147" t="s">
        <v>263</v>
      </c>
    </row>
    <row r="217" spans="2:65" s="13" customFormat="1">
      <c r="B217" s="155"/>
      <c r="D217" s="150" t="s">
        <v>153</v>
      </c>
      <c r="E217" s="156" t="s">
        <v>1</v>
      </c>
      <c r="F217" s="157" t="s">
        <v>264</v>
      </c>
      <c r="H217" s="158">
        <v>1.4</v>
      </c>
      <c r="L217" s="155"/>
      <c r="M217" s="159"/>
      <c r="T217" s="160"/>
      <c r="AT217" s="156" t="s">
        <v>153</v>
      </c>
      <c r="AU217" s="156" t="s">
        <v>152</v>
      </c>
      <c r="AV217" s="13" t="s">
        <v>152</v>
      </c>
      <c r="AW217" s="13" t="s">
        <v>25</v>
      </c>
      <c r="AX217" s="13" t="s">
        <v>67</v>
      </c>
      <c r="AY217" s="156" t="s">
        <v>144</v>
      </c>
    </row>
    <row r="218" spans="2:65" s="14" customFormat="1">
      <c r="B218" s="161"/>
      <c r="D218" s="150" t="s">
        <v>153</v>
      </c>
      <c r="E218" s="162" t="s">
        <v>1</v>
      </c>
      <c r="F218" s="163" t="s">
        <v>156</v>
      </c>
      <c r="H218" s="164">
        <v>1.4</v>
      </c>
      <c r="L218" s="161"/>
      <c r="M218" s="165"/>
      <c r="T218" s="166"/>
      <c r="AT218" s="162" t="s">
        <v>153</v>
      </c>
      <c r="AU218" s="162" t="s">
        <v>152</v>
      </c>
      <c r="AV218" s="14" t="s">
        <v>151</v>
      </c>
      <c r="AW218" s="14" t="s">
        <v>25</v>
      </c>
      <c r="AX218" s="14" t="s">
        <v>75</v>
      </c>
      <c r="AY218" s="162" t="s">
        <v>144</v>
      </c>
    </row>
    <row r="219" spans="2:65" s="1" customFormat="1" ht="24.2" customHeight="1">
      <c r="B219" s="135"/>
      <c r="C219" s="136" t="s">
        <v>265</v>
      </c>
      <c r="D219" s="136" t="s">
        <v>147</v>
      </c>
      <c r="E219" s="137" t="s">
        <v>266</v>
      </c>
      <c r="F219" s="138" t="s">
        <v>267</v>
      </c>
      <c r="G219" s="139" t="s">
        <v>159</v>
      </c>
      <c r="H219" s="140">
        <v>1.4</v>
      </c>
      <c r="I219" s="141"/>
      <c r="J219" s="141">
        <f>ROUND(I219*H219,2)</f>
        <v>0</v>
      </c>
      <c r="K219" s="142"/>
      <c r="L219" s="29"/>
      <c r="M219" s="143" t="s">
        <v>1</v>
      </c>
      <c r="N219" s="144" t="s">
        <v>33</v>
      </c>
      <c r="O219" s="145">
        <v>0.35899999999999999</v>
      </c>
      <c r="P219" s="145">
        <f>O219*H219</f>
        <v>0.50259999999999994</v>
      </c>
      <c r="Q219" s="145">
        <v>0</v>
      </c>
      <c r="R219" s="145">
        <f>Q219*H219</f>
        <v>0</v>
      </c>
      <c r="S219" s="145">
        <v>0.27</v>
      </c>
      <c r="T219" s="146">
        <f>S219*H219</f>
        <v>0.378</v>
      </c>
      <c r="AR219" s="147" t="s">
        <v>151</v>
      </c>
      <c r="AT219" s="147" t="s">
        <v>147</v>
      </c>
      <c r="AU219" s="147" t="s">
        <v>152</v>
      </c>
      <c r="AY219" s="17" t="s">
        <v>144</v>
      </c>
      <c r="BE219" s="148">
        <f>IF(N219="základná",J219,0)</f>
        <v>0</v>
      </c>
      <c r="BF219" s="148">
        <f>IF(N219="znížená",J219,0)</f>
        <v>0</v>
      </c>
      <c r="BG219" s="148">
        <f>IF(N219="zákl. prenesená",J219,0)</f>
        <v>0</v>
      </c>
      <c r="BH219" s="148">
        <f>IF(N219="zníž. prenesená",J219,0)</f>
        <v>0</v>
      </c>
      <c r="BI219" s="148">
        <f>IF(N219="nulová",J219,0)</f>
        <v>0</v>
      </c>
      <c r="BJ219" s="17" t="s">
        <v>152</v>
      </c>
      <c r="BK219" s="148">
        <f>ROUND(I219*H219,2)</f>
        <v>0</v>
      </c>
      <c r="BL219" s="17" t="s">
        <v>151</v>
      </c>
      <c r="BM219" s="147" t="s">
        <v>268</v>
      </c>
    </row>
    <row r="220" spans="2:65" s="13" customFormat="1">
      <c r="B220" s="155"/>
      <c r="D220" s="150" t="s">
        <v>153</v>
      </c>
      <c r="E220" s="156" t="s">
        <v>1</v>
      </c>
      <c r="F220" s="157" t="s">
        <v>269</v>
      </c>
      <c r="H220" s="158">
        <v>1.4</v>
      </c>
      <c r="L220" s="155"/>
      <c r="M220" s="159"/>
      <c r="T220" s="160"/>
      <c r="AT220" s="156" t="s">
        <v>153</v>
      </c>
      <c r="AU220" s="156" t="s">
        <v>152</v>
      </c>
      <c r="AV220" s="13" t="s">
        <v>152</v>
      </c>
      <c r="AW220" s="13" t="s">
        <v>25</v>
      </c>
      <c r="AX220" s="13" t="s">
        <v>67</v>
      </c>
      <c r="AY220" s="156" t="s">
        <v>144</v>
      </c>
    </row>
    <row r="221" spans="2:65" s="14" customFormat="1">
      <c r="B221" s="161"/>
      <c r="D221" s="150" t="s">
        <v>153</v>
      </c>
      <c r="E221" s="162" t="s">
        <v>1</v>
      </c>
      <c r="F221" s="163" t="s">
        <v>156</v>
      </c>
      <c r="H221" s="164">
        <v>1.4</v>
      </c>
      <c r="L221" s="161"/>
      <c r="M221" s="165"/>
      <c r="T221" s="166"/>
      <c r="AT221" s="162" t="s">
        <v>153</v>
      </c>
      <c r="AU221" s="162" t="s">
        <v>152</v>
      </c>
      <c r="AV221" s="14" t="s">
        <v>151</v>
      </c>
      <c r="AW221" s="14" t="s">
        <v>25</v>
      </c>
      <c r="AX221" s="14" t="s">
        <v>75</v>
      </c>
      <c r="AY221" s="162" t="s">
        <v>144</v>
      </c>
    </row>
    <row r="222" spans="2:65" s="1" customFormat="1" ht="24.2" customHeight="1">
      <c r="B222" s="135"/>
      <c r="C222" s="136" t="s">
        <v>220</v>
      </c>
      <c r="D222" s="136" t="s">
        <v>147</v>
      </c>
      <c r="E222" s="137" t="s">
        <v>270</v>
      </c>
      <c r="F222" s="138" t="s">
        <v>271</v>
      </c>
      <c r="G222" s="139" t="s">
        <v>272</v>
      </c>
      <c r="H222" s="140">
        <v>20</v>
      </c>
      <c r="I222" s="141"/>
      <c r="J222" s="141">
        <f>ROUND(I222*H222,2)</f>
        <v>0</v>
      </c>
      <c r="K222" s="142"/>
      <c r="L222" s="29"/>
      <c r="M222" s="143" t="s">
        <v>1</v>
      </c>
      <c r="N222" s="144" t="s">
        <v>33</v>
      </c>
      <c r="O222" s="145">
        <v>0.10987</v>
      </c>
      <c r="P222" s="145">
        <f>O222*H222</f>
        <v>2.1974</v>
      </c>
      <c r="Q222" s="145">
        <v>3.0979999999999998E-5</v>
      </c>
      <c r="R222" s="145">
        <f>Q222*H222</f>
        <v>6.1959999999999999E-4</v>
      </c>
      <c r="S222" s="145">
        <v>4.2000000000000002E-4</v>
      </c>
      <c r="T222" s="146">
        <f>S222*H222</f>
        <v>8.4000000000000012E-3</v>
      </c>
      <c r="AR222" s="147" t="s">
        <v>151</v>
      </c>
      <c r="AT222" s="147" t="s">
        <v>147</v>
      </c>
      <c r="AU222" s="147" t="s">
        <v>152</v>
      </c>
      <c r="AY222" s="17" t="s">
        <v>144</v>
      </c>
      <c r="BE222" s="148">
        <f>IF(N222="základná",J222,0)</f>
        <v>0</v>
      </c>
      <c r="BF222" s="148">
        <f>IF(N222="znížená",J222,0)</f>
        <v>0</v>
      </c>
      <c r="BG222" s="148">
        <f>IF(N222="zákl. prenesená",J222,0)</f>
        <v>0</v>
      </c>
      <c r="BH222" s="148">
        <f>IF(N222="zníž. prenesená",J222,0)</f>
        <v>0</v>
      </c>
      <c r="BI222" s="148">
        <f>IF(N222="nulová",J222,0)</f>
        <v>0</v>
      </c>
      <c r="BJ222" s="17" t="s">
        <v>152</v>
      </c>
      <c r="BK222" s="148">
        <f>ROUND(I222*H222,2)</f>
        <v>0</v>
      </c>
      <c r="BL222" s="17" t="s">
        <v>151</v>
      </c>
      <c r="BM222" s="147" t="s">
        <v>273</v>
      </c>
    </row>
    <row r="223" spans="2:65" s="1" customFormat="1" ht="24.2" customHeight="1">
      <c r="B223" s="135"/>
      <c r="C223" s="136" t="s">
        <v>274</v>
      </c>
      <c r="D223" s="136" t="s">
        <v>147</v>
      </c>
      <c r="E223" s="137" t="s">
        <v>275</v>
      </c>
      <c r="F223" s="138" t="s">
        <v>276</v>
      </c>
      <c r="G223" s="139" t="s">
        <v>223</v>
      </c>
      <c r="H223" s="140">
        <v>8</v>
      </c>
      <c r="I223" s="141"/>
      <c r="J223" s="141">
        <f>ROUND(I223*H223,2)</f>
        <v>0</v>
      </c>
      <c r="K223" s="142"/>
      <c r="L223" s="29"/>
      <c r="M223" s="143" t="s">
        <v>1</v>
      </c>
      <c r="N223" s="144" t="s">
        <v>33</v>
      </c>
      <c r="O223" s="145">
        <v>0.61799999999999999</v>
      </c>
      <c r="P223" s="145">
        <f>O223*H223</f>
        <v>4.944</v>
      </c>
      <c r="Q223" s="145">
        <v>0</v>
      </c>
      <c r="R223" s="145">
        <f>Q223*H223</f>
        <v>0</v>
      </c>
      <c r="S223" s="145">
        <v>0.04</v>
      </c>
      <c r="T223" s="146">
        <f>S223*H223</f>
        <v>0.32</v>
      </c>
      <c r="AR223" s="147" t="s">
        <v>151</v>
      </c>
      <c r="AT223" s="147" t="s">
        <v>147</v>
      </c>
      <c r="AU223" s="147" t="s">
        <v>152</v>
      </c>
      <c r="AY223" s="17" t="s">
        <v>144</v>
      </c>
      <c r="BE223" s="148">
        <f>IF(N223="základná",J223,0)</f>
        <v>0</v>
      </c>
      <c r="BF223" s="148">
        <f>IF(N223="znížená",J223,0)</f>
        <v>0</v>
      </c>
      <c r="BG223" s="148">
        <f>IF(N223="zákl. prenesená",J223,0)</f>
        <v>0</v>
      </c>
      <c r="BH223" s="148">
        <f>IF(N223="zníž. prenesená",J223,0)</f>
        <v>0</v>
      </c>
      <c r="BI223" s="148">
        <f>IF(N223="nulová",J223,0)</f>
        <v>0</v>
      </c>
      <c r="BJ223" s="17" t="s">
        <v>152</v>
      </c>
      <c r="BK223" s="148">
        <f>ROUND(I223*H223,2)</f>
        <v>0</v>
      </c>
      <c r="BL223" s="17" t="s">
        <v>151</v>
      </c>
      <c r="BM223" s="147" t="s">
        <v>277</v>
      </c>
    </row>
    <row r="224" spans="2:65" s="12" customFormat="1" ht="22.5">
      <c r="B224" s="149"/>
      <c r="D224" s="150" t="s">
        <v>153</v>
      </c>
      <c r="E224" s="151" t="s">
        <v>1</v>
      </c>
      <c r="F224" s="152" t="s">
        <v>278</v>
      </c>
      <c r="H224" s="151" t="s">
        <v>1</v>
      </c>
      <c r="L224" s="149"/>
      <c r="M224" s="153"/>
      <c r="T224" s="154"/>
      <c r="AT224" s="151" t="s">
        <v>153</v>
      </c>
      <c r="AU224" s="151" t="s">
        <v>152</v>
      </c>
      <c r="AV224" s="12" t="s">
        <v>75</v>
      </c>
      <c r="AW224" s="12" t="s">
        <v>25</v>
      </c>
      <c r="AX224" s="12" t="s">
        <v>67</v>
      </c>
      <c r="AY224" s="151" t="s">
        <v>144</v>
      </c>
    </row>
    <row r="225" spans="2:65" s="13" customFormat="1">
      <c r="B225" s="155"/>
      <c r="D225" s="150" t="s">
        <v>153</v>
      </c>
      <c r="E225" s="156" t="s">
        <v>1</v>
      </c>
      <c r="F225" s="157" t="s">
        <v>279</v>
      </c>
      <c r="H225" s="158">
        <v>8</v>
      </c>
      <c r="L225" s="155"/>
      <c r="M225" s="159"/>
      <c r="T225" s="160"/>
      <c r="AT225" s="156" t="s">
        <v>153</v>
      </c>
      <c r="AU225" s="156" t="s">
        <v>152</v>
      </c>
      <c r="AV225" s="13" t="s">
        <v>152</v>
      </c>
      <c r="AW225" s="13" t="s">
        <v>25</v>
      </c>
      <c r="AX225" s="13" t="s">
        <v>67</v>
      </c>
      <c r="AY225" s="156" t="s">
        <v>144</v>
      </c>
    </row>
    <row r="226" spans="2:65" s="14" customFormat="1">
      <c r="B226" s="161"/>
      <c r="D226" s="150" t="s">
        <v>153</v>
      </c>
      <c r="E226" s="162" t="s">
        <v>1</v>
      </c>
      <c r="F226" s="163" t="s">
        <v>156</v>
      </c>
      <c r="H226" s="164">
        <v>8</v>
      </c>
      <c r="L226" s="161"/>
      <c r="M226" s="165"/>
      <c r="T226" s="166"/>
      <c r="AT226" s="162" t="s">
        <v>153</v>
      </c>
      <c r="AU226" s="162" t="s">
        <v>152</v>
      </c>
      <c r="AV226" s="14" t="s">
        <v>151</v>
      </c>
      <c r="AW226" s="14" t="s">
        <v>25</v>
      </c>
      <c r="AX226" s="14" t="s">
        <v>75</v>
      </c>
      <c r="AY226" s="162" t="s">
        <v>144</v>
      </c>
    </row>
    <row r="227" spans="2:65" s="1" customFormat="1" ht="37.9" customHeight="1">
      <c r="B227" s="135"/>
      <c r="C227" s="136" t="s">
        <v>224</v>
      </c>
      <c r="D227" s="136" t="s">
        <v>147</v>
      </c>
      <c r="E227" s="137" t="s">
        <v>280</v>
      </c>
      <c r="F227" s="138" t="s">
        <v>281</v>
      </c>
      <c r="G227" s="139" t="s">
        <v>167</v>
      </c>
      <c r="H227" s="140">
        <v>7.7</v>
      </c>
      <c r="I227" s="141"/>
      <c r="J227" s="141">
        <f>ROUND(I227*H227,2)</f>
        <v>0</v>
      </c>
      <c r="K227" s="142"/>
      <c r="L227" s="29"/>
      <c r="M227" s="143" t="s">
        <v>1</v>
      </c>
      <c r="N227" s="144" t="s">
        <v>33</v>
      </c>
      <c r="O227" s="145">
        <v>0.191</v>
      </c>
      <c r="P227" s="145">
        <f>O227*H227</f>
        <v>1.4707000000000001</v>
      </c>
      <c r="Q227" s="145">
        <v>0</v>
      </c>
      <c r="R227" s="145">
        <f>Q227*H227</f>
        <v>0</v>
      </c>
      <c r="S227" s="145">
        <v>8.9999999999999993E-3</v>
      </c>
      <c r="T227" s="146">
        <f>S227*H227</f>
        <v>6.93E-2</v>
      </c>
      <c r="AR227" s="147" t="s">
        <v>151</v>
      </c>
      <c r="AT227" s="147" t="s">
        <v>147</v>
      </c>
      <c r="AU227" s="147" t="s">
        <v>152</v>
      </c>
      <c r="AY227" s="17" t="s">
        <v>144</v>
      </c>
      <c r="BE227" s="148">
        <f>IF(N227="základná",J227,0)</f>
        <v>0</v>
      </c>
      <c r="BF227" s="148">
        <f>IF(N227="znížená",J227,0)</f>
        <v>0</v>
      </c>
      <c r="BG227" s="148">
        <f>IF(N227="zákl. prenesená",J227,0)</f>
        <v>0</v>
      </c>
      <c r="BH227" s="148">
        <f>IF(N227="zníž. prenesená",J227,0)</f>
        <v>0</v>
      </c>
      <c r="BI227" s="148">
        <f>IF(N227="nulová",J227,0)</f>
        <v>0</v>
      </c>
      <c r="BJ227" s="17" t="s">
        <v>152</v>
      </c>
      <c r="BK227" s="148">
        <f>ROUND(I227*H227,2)</f>
        <v>0</v>
      </c>
      <c r="BL227" s="17" t="s">
        <v>151</v>
      </c>
      <c r="BM227" s="147" t="s">
        <v>282</v>
      </c>
    </row>
    <row r="228" spans="2:65" s="12" customFormat="1">
      <c r="B228" s="149"/>
      <c r="D228" s="150" t="s">
        <v>153</v>
      </c>
      <c r="E228" s="151" t="s">
        <v>1</v>
      </c>
      <c r="F228" s="152" t="s">
        <v>283</v>
      </c>
      <c r="H228" s="151" t="s">
        <v>1</v>
      </c>
      <c r="L228" s="149"/>
      <c r="M228" s="153"/>
      <c r="T228" s="154"/>
      <c r="AT228" s="151" t="s">
        <v>153</v>
      </c>
      <c r="AU228" s="151" t="s">
        <v>152</v>
      </c>
      <c r="AV228" s="12" t="s">
        <v>75</v>
      </c>
      <c r="AW228" s="12" t="s">
        <v>25</v>
      </c>
      <c r="AX228" s="12" t="s">
        <v>67</v>
      </c>
      <c r="AY228" s="151" t="s">
        <v>144</v>
      </c>
    </row>
    <row r="229" spans="2:65" s="13" customFormat="1">
      <c r="B229" s="155"/>
      <c r="D229" s="150" t="s">
        <v>153</v>
      </c>
      <c r="E229" s="156" t="s">
        <v>1</v>
      </c>
      <c r="F229" s="157" t="s">
        <v>284</v>
      </c>
      <c r="H229" s="158">
        <v>4</v>
      </c>
      <c r="L229" s="155"/>
      <c r="M229" s="159"/>
      <c r="T229" s="160"/>
      <c r="AT229" s="156" t="s">
        <v>153</v>
      </c>
      <c r="AU229" s="156" t="s">
        <v>152</v>
      </c>
      <c r="AV229" s="13" t="s">
        <v>152</v>
      </c>
      <c r="AW229" s="13" t="s">
        <v>25</v>
      </c>
      <c r="AX229" s="13" t="s">
        <v>67</v>
      </c>
      <c r="AY229" s="156" t="s">
        <v>144</v>
      </c>
    </row>
    <row r="230" spans="2:65" s="12" customFormat="1">
      <c r="B230" s="149"/>
      <c r="D230" s="150" t="s">
        <v>153</v>
      </c>
      <c r="E230" s="151" t="s">
        <v>1</v>
      </c>
      <c r="F230" s="152" t="s">
        <v>285</v>
      </c>
      <c r="H230" s="151" t="s">
        <v>1</v>
      </c>
      <c r="L230" s="149"/>
      <c r="M230" s="153"/>
      <c r="T230" s="154"/>
      <c r="AT230" s="151" t="s">
        <v>153</v>
      </c>
      <c r="AU230" s="151" t="s">
        <v>152</v>
      </c>
      <c r="AV230" s="12" t="s">
        <v>75</v>
      </c>
      <c r="AW230" s="12" t="s">
        <v>25</v>
      </c>
      <c r="AX230" s="12" t="s">
        <v>67</v>
      </c>
      <c r="AY230" s="151" t="s">
        <v>144</v>
      </c>
    </row>
    <row r="231" spans="2:65" s="13" customFormat="1">
      <c r="B231" s="155"/>
      <c r="D231" s="150" t="s">
        <v>153</v>
      </c>
      <c r="E231" s="156" t="s">
        <v>1</v>
      </c>
      <c r="F231" s="157" t="s">
        <v>286</v>
      </c>
      <c r="H231" s="158">
        <v>1.9</v>
      </c>
      <c r="L231" s="155"/>
      <c r="M231" s="159"/>
      <c r="T231" s="160"/>
      <c r="AT231" s="156" t="s">
        <v>153</v>
      </c>
      <c r="AU231" s="156" t="s">
        <v>152</v>
      </c>
      <c r="AV231" s="13" t="s">
        <v>152</v>
      </c>
      <c r="AW231" s="13" t="s">
        <v>25</v>
      </c>
      <c r="AX231" s="13" t="s">
        <v>67</v>
      </c>
      <c r="AY231" s="156" t="s">
        <v>144</v>
      </c>
    </row>
    <row r="232" spans="2:65" s="12" customFormat="1">
      <c r="B232" s="149"/>
      <c r="D232" s="150" t="s">
        <v>153</v>
      </c>
      <c r="E232" s="151" t="s">
        <v>1</v>
      </c>
      <c r="F232" s="152" t="s">
        <v>287</v>
      </c>
      <c r="H232" s="151" t="s">
        <v>1</v>
      </c>
      <c r="L232" s="149"/>
      <c r="M232" s="153"/>
      <c r="T232" s="154"/>
      <c r="AT232" s="151" t="s">
        <v>153</v>
      </c>
      <c r="AU232" s="151" t="s">
        <v>152</v>
      </c>
      <c r="AV232" s="12" t="s">
        <v>75</v>
      </c>
      <c r="AW232" s="12" t="s">
        <v>25</v>
      </c>
      <c r="AX232" s="12" t="s">
        <v>67</v>
      </c>
      <c r="AY232" s="151" t="s">
        <v>144</v>
      </c>
    </row>
    <row r="233" spans="2:65" s="13" customFormat="1">
      <c r="B233" s="155"/>
      <c r="D233" s="150" t="s">
        <v>153</v>
      </c>
      <c r="E233" s="156" t="s">
        <v>1</v>
      </c>
      <c r="F233" s="157" t="s">
        <v>288</v>
      </c>
      <c r="H233" s="158">
        <v>1.8</v>
      </c>
      <c r="L233" s="155"/>
      <c r="M233" s="159"/>
      <c r="T233" s="160"/>
      <c r="AT233" s="156" t="s">
        <v>153</v>
      </c>
      <c r="AU233" s="156" t="s">
        <v>152</v>
      </c>
      <c r="AV233" s="13" t="s">
        <v>152</v>
      </c>
      <c r="AW233" s="13" t="s">
        <v>25</v>
      </c>
      <c r="AX233" s="13" t="s">
        <v>67</v>
      </c>
      <c r="AY233" s="156" t="s">
        <v>144</v>
      </c>
    </row>
    <row r="234" spans="2:65" s="14" customFormat="1">
      <c r="B234" s="161"/>
      <c r="D234" s="150" t="s">
        <v>153</v>
      </c>
      <c r="E234" s="162" t="s">
        <v>1</v>
      </c>
      <c r="F234" s="163" t="s">
        <v>156</v>
      </c>
      <c r="H234" s="164">
        <v>7.7</v>
      </c>
      <c r="L234" s="161"/>
      <c r="M234" s="165"/>
      <c r="T234" s="166"/>
      <c r="AT234" s="162" t="s">
        <v>153</v>
      </c>
      <c r="AU234" s="162" t="s">
        <v>152</v>
      </c>
      <c r="AV234" s="14" t="s">
        <v>151</v>
      </c>
      <c r="AW234" s="14" t="s">
        <v>25</v>
      </c>
      <c r="AX234" s="14" t="s">
        <v>75</v>
      </c>
      <c r="AY234" s="162" t="s">
        <v>144</v>
      </c>
    </row>
    <row r="235" spans="2:65" s="1" customFormat="1" ht="33" customHeight="1">
      <c r="B235" s="135"/>
      <c r="C235" s="136" t="s">
        <v>289</v>
      </c>
      <c r="D235" s="136" t="s">
        <v>147</v>
      </c>
      <c r="E235" s="137" t="s">
        <v>290</v>
      </c>
      <c r="F235" s="138" t="s">
        <v>291</v>
      </c>
      <c r="G235" s="139" t="s">
        <v>167</v>
      </c>
      <c r="H235" s="140">
        <v>2.4</v>
      </c>
      <c r="I235" s="141"/>
      <c r="J235" s="141">
        <f>ROUND(I235*H235,2)</f>
        <v>0</v>
      </c>
      <c r="K235" s="142"/>
      <c r="L235" s="29"/>
      <c r="M235" s="143" t="s">
        <v>1</v>
      </c>
      <c r="N235" s="144" t="s">
        <v>33</v>
      </c>
      <c r="O235" s="145">
        <v>0.21001</v>
      </c>
      <c r="P235" s="145">
        <f>O235*H235</f>
        <v>0.50402400000000003</v>
      </c>
      <c r="Q235" s="145">
        <v>1.29E-5</v>
      </c>
      <c r="R235" s="145">
        <f>Q235*H235</f>
        <v>3.0960000000000002E-5</v>
      </c>
      <c r="S235" s="145">
        <v>1.25E-3</v>
      </c>
      <c r="T235" s="146">
        <f>S235*H235</f>
        <v>3.0000000000000001E-3</v>
      </c>
      <c r="AR235" s="147" t="s">
        <v>151</v>
      </c>
      <c r="AT235" s="147" t="s">
        <v>147</v>
      </c>
      <c r="AU235" s="147" t="s">
        <v>152</v>
      </c>
      <c r="AY235" s="17" t="s">
        <v>144</v>
      </c>
      <c r="BE235" s="148">
        <f>IF(N235="základná",J235,0)</f>
        <v>0</v>
      </c>
      <c r="BF235" s="148">
        <f>IF(N235="znížená",J235,0)</f>
        <v>0</v>
      </c>
      <c r="BG235" s="148">
        <f>IF(N235="zákl. prenesená",J235,0)</f>
        <v>0</v>
      </c>
      <c r="BH235" s="148">
        <f>IF(N235="zníž. prenesená",J235,0)</f>
        <v>0</v>
      </c>
      <c r="BI235" s="148">
        <f>IF(N235="nulová",J235,0)</f>
        <v>0</v>
      </c>
      <c r="BJ235" s="17" t="s">
        <v>152</v>
      </c>
      <c r="BK235" s="148">
        <f>ROUND(I235*H235,2)</f>
        <v>0</v>
      </c>
      <c r="BL235" s="17" t="s">
        <v>151</v>
      </c>
      <c r="BM235" s="147" t="s">
        <v>292</v>
      </c>
    </row>
    <row r="236" spans="2:65" s="12" customFormat="1">
      <c r="B236" s="149"/>
      <c r="D236" s="150" t="s">
        <v>153</v>
      </c>
      <c r="E236" s="151" t="s">
        <v>1</v>
      </c>
      <c r="F236" s="152" t="s">
        <v>293</v>
      </c>
      <c r="H236" s="151" t="s">
        <v>1</v>
      </c>
      <c r="L236" s="149"/>
      <c r="M236" s="153"/>
      <c r="T236" s="154"/>
      <c r="AT236" s="151" t="s">
        <v>153</v>
      </c>
      <c r="AU236" s="151" t="s">
        <v>152</v>
      </c>
      <c r="AV236" s="12" t="s">
        <v>75</v>
      </c>
      <c r="AW236" s="12" t="s">
        <v>25</v>
      </c>
      <c r="AX236" s="12" t="s">
        <v>67</v>
      </c>
      <c r="AY236" s="151" t="s">
        <v>144</v>
      </c>
    </row>
    <row r="237" spans="2:65" s="13" customFormat="1">
      <c r="B237" s="155"/>
      <c r="D237" s="150" t="s">
        <v>153</v>
      </c>
      <c r="E237" s="156" t="s">
        <v>1</v>
      </c>
      <c r="F237" s="157" t="s">
        <v>294</v>
      </c>
      <c r="H237" s="158">
        <v>2.4</v>
      </c>
      <c r="L237" s="155"/>
      <c r="M237" s="159"/>
      <c r="T237" s="160"/>
      <c r="AT237" s="156" t="s">
        <v>153</v>
      </c>
      <c r="AU237" s="156" t="s">
        <v>152</v>
      </c>
      <c r="AV237" s="13" t="s">
        <v>152</v>
      </c>
      <c r="AW237" s="13" t="s">
        <v>25</v>
      </c>
      <c r="AX237" s="13" t="s">
        <v>67</v>
      </c>
      <c r="AY237" s="156" t="s">
        <v>144</v>
      </c>
    </row>
    <row r="238" spans="2:65" s="14" customFormat="1">
      <c r="B238" s="161"/>
      <c r="D238" s="150" t="s">
        <v>153</v>
      </c>
      <c r="E238" s="162" t="s">
        <v>1</v>
      </c>
      <c r="F238" s="163" t="s">
        <v>156</v>
      </c>
      <c r="H238" s="164">
        <v>2.4</v>
      </c>
      <c r="L238" s="161"/>
      <c r="M238" s="165"/>
      <c r="T238" s="166"/>
      <c r="AT238" s="162" t="s">
        <v>153</v>
      </c>
      <c r="AU238" s="162" t="s">
        <v>152</v>
      </c>
      <c r="AV238" s="14" t="s">
        <v>151</v>
      </c>
      <c r="AW238" s="14" t="s">
        <v>25</v>
      </c>
      <c r="AX238" s="14" t="s">
        <v>75</v>
      </c>
      <c r="AY238" s="162" t="s">
        <v>144</v>
      </c>
    </row>
    <row r="239" spans="2:65" s="1" customFormat="1" ht="37.9" customHeight="1">
      <c r="B239" s="135"/>
      <c r="C239" s="136" t="s">
        <v>229</v>
      </c>
      <c r="D239" s="136" t="s">
        <v>147</v>
      </c>
      <c r="E239" s="137" t="s">
        <v>295</v>
      </c>
      <c r="F239" s="138" t="s">
        <v>296</v>
      </c>
      <c r="G239" s="139" t="s">
        <v>167</v>
      </c>
      <c r="H239" s="140">
        <v>4.5</v>
      </c>
      <c r="I239" s="141"/>
      <c r="J239" s="141">
        <f>ROUND(I239*H239,2)</f>
        <v>0</v>
      </c>
      <c r="K239" s="142"/>
      <c r="L239" s="29"/>
      <c r="M239" s="143" t="s">
        <v>1</v>
      </c>
      <c r="N239" s="144" t="s">
        <v>33</v>
      </c>
      <c r="O239" s="145">
        <v>0.27000999999999997</v>
      </c>
      <c r="P239" s="145">
        <f>O239*H239</f>
        <v>1.2150449999999999</v>
      </c>
      <c r="Q239" s="145">
        <v>1.29E-5</v>
      </c>
      <c r="R239" s="145">
        <f>Q239*H239</f>
        <v>5.8050000000000002E-5</v>
      </c>
      <c r="S239" s="145">
        <v>1.25E-3</v>
      </c>
      <c r="T239" s="146">
        <f>S239*H239</f>
        <v>5.6249999999999998E-3</v>
      </c>
      <c r="AR239" s="147" t="s">
        <v>151</v>
      </c>
      <c r="AT239" s="147" t="s">
        <v>147</v>
      </c>
      <c r="AU239" s="147" t="s">
        <v>152</v>
      </c>
      <c r="AY239" s="17" t="s">
        <v>144</v>
      </c>
      <c r="BE239" s="148">
        <f>IF(N239="základná",J239,0)</f>
        <v>0</v>
      </c>
      <c r="BF239" s="148">
        <f>IF(N239="znížená",J239,0)</f>
        <v>0</v>
      </c>
      <c r="BG239" s="148">
        <f>IF(N239="zákl. prenesená",J239,0)</f>
        <v>0</v>
      </c>
      <c r="BH239" s="148">
        <f>IF(N239="zníž. prenesená",J239,0)</f>
        <v>0</v>
      </c>
      <c r="BI239" s="148">
        <f>IF(N239="nulová",J239,0)</f>
        <v>0</v>
      </c>
      <c r="BJ239" s="17" t="s">
        <v>152</v>
      </c>
      <c r="BK239" s="148">
        <f>ROUND(I239*H239,2)</f>
        <v>0</v>
      </c>
      <c r="BL239" s="17" t="s">
        <v>151</v>
      </c>
      <c r="BM239" s="147" t="s">
        <v>297</v>
      </c>
    </row>
    <row r="240" spans="2:65" s="12" customFormat="1">
      <c r="B240" s="149"/>
      <c r="D240" s="150" t="s">
        <v>153</v>
      </c>
      <c r="E240" s="151" t="s">
        <v>1</v>
      </c>
      <c r="F240" s="152" t="s">
        <v>298</v>
      </c>
      <c r="H240" s="151" t="s">
        <v>1</v>
      </c>
      <c r="L240" s="149"/>
      <c r="M240" s="153"/>
      <c r="T240" s="154"/>
      <c r="AT240" s="151" t="s">
        <v>153</v>
      </c>
      <c r="AU240" s="151" t="s">
        <v>152</v>
      </c>
      <c r="AV240" s="12" t="s">
        <v>75</v>
      </c>
      <c r="AW240" s="12" t="s">
        <v>25</v>
      </c>
      <c r="AX240" s="12" t="s">
        <v>67</v>
      </c>
      <c r="AY240" s="151" t="s">
        <v>144</v>
      </c>
    </row>
    <row r="241" spans="2:65" s="13" customFormat="1">
      <c r="B241" s="155"/>
      <c r="D241" s="150" t="s">
        <v>153</v>
      </c>
      <c r="E241" s="156" t="s">
        <v>1</v>
      </c>
      <c r="F241" s="157" t="s">
        <v>299</v>
      </c>
      <c r="H241" s="158">
        <v>4.5</v>
      </c>
      <c r="L241" s="155"/>
      <c r="M241" s="159"/>
      <c r="T241" s="160"/>
      <c r="AT241" s="156" t="s">
        <v>153</v>
      </c>
      <c r="AU241" s="156" t="s">
        <v>152</v>
      </c>
      <c r="AV241" s="13" t="s">
        <v>152</v>
      </c>
      <c r="AW241" s="13" t="s">
        <v>25</v>
      </c>
      <c r="AX241" s="13" t="s">
        <v>67</v>
      </c>
      <c r="AY241" s="156" t="s">
        <v>144</v>
      </c>
    </row>
    <row r="242" spans="2:65" s="14" customFormat="1">
      <c r="B242" s="161"/>
      <c r="D242" s="150" t="s">
        <v>153</v>
      </c>
      <c r="E242" s="162" t="s">
        <v>1</v>
      </c>
      <c r="F242" s="163" t="s">
        <v>156</v>
      </c>
      <c r="H242" s="164">
        <v>4.5</v>
      </c>
      <c r="L242" s="161"/>
      <c r="M242" s="165"/>
      <c r="T242" s="166"/>
      <c r="AT242" s="162" t="s">
        <v>153</v>
      </c>
      <c r="AU242" s="162" t="s">
        <v>152</v>
      </c>
      <c r="AV242" s="14" t="s">
        <v>151</v>
      </c>
      <c r="AW242" s="14" t="s">
        <v>25</v>
      </c>
      <c r="AX242" s="14" t="s">
        <v>75</v>
      </c>
      <c r="AY242" s="162" t="s">
        <v>144</v>
      </c>
    </row>
    <row r="243" spans="2:65" s="1" customFormat="1" ht="21.75" customHeight="1">
      <c r="B243" s="135"/>
      <c r="C243" s="136" t="s">
        <v>300</v>
      </c>
      <c r="D243" s="136" t="s">
        <v>147</v>
      </c>
      <c r="E243" s="137" t="s">
        <v>301</v>
      </c>
      <c r="F243" s="138" t="s">
        <v>302</v>
      </c>
      <c r="G243" s="139" t="s">
        <v>167</v>
      </c>
      <c r="H243" s="140">
        <v>5.3</v>
      </c>
      <c r="I243" s="141"/>
      <c r="J243" s="141">
        <f>ROUND(I243*H243,2)</f>
        <v>0</v>
      </c>
      <c r="K243" s="142"/>
      <c r="L243" s="29"/>
      <c r="M243" s="143" t="s">
        <v>1</v>
      </c>
      <c r="N243" s="144" t="s">
        <v>33</v>
      </c>
      <c r="O243" s="145">
        <v>0</v>
      </c>
      <c r="P243" s="145">
        <f>O243*H243</f>
        <v>0</v>
      </c>
      <c r="Q243" s="145">
        <v>0</v>
      </c>
      <c r="R243" s="145">
        <f>Q243*H243</f>
        <v>0</v>
      </c>
      <c r="S243" s="145">
        <v>0</v>
      </c>
      <c r="T243" s="146">
        <f>S243*H243</f>
        <v>0</v>
      </c>
      <c r="AR243" s="147" t="s">
        <v>151</v>
      </c>
      <c r="AT243" s="147" t="s">
        <v>147</v>
      </c>
      <c r="AU243" s="147" t="s">
        <v>152</v>
      </c>
      <c r="AY243" s="17" t="s">
        <v>144</v>
      </c>
      <c r="BE243" s="148">
        <f>IF(N243="základná",J243,0)</f>
        <v>0</v>
      </c>
      <c r="BF243" s="148">
        <f>IF(N243="znížená",J243,0)</f>
        <v>0</v>
      </c>
      <c r="BG243" s="148">
        <f>IF(N243="zákl. prenesená",J243,0)</f>
        <v>0</v>
      </c>
      <c r="BH243" s="148">
        <f>IF(N243="zníž. prenesená",J243,0)</f>
        <v>0</v>
      </c>
      <c r="BI243" s="148">
        <f>IF(N243="nulová",J243,0)</f>
        <v>0</v>
      </c>
      <c r="BJ243" s="17" t="s">
        <v>152</v>
      </c>
      <c r="BK243" s="148">
        <f>ROUND(I243*H243,2)</f>
        <v>0</v>
      </c>
      <c r="BL243" s="17" t="s">
        <v>151</v>
      </c>
      <c r="BM243" s="147" t="s">
        <v>303</v>
      </c>
    </row>
    <row r="244" spans="2:65" s="13" customFormat="1">
      <c r="B244" s="155"/>
      <c r="D244" s="150" t="s">
        <v>153</v>
      </c>
      <c r="E244" s="156" t="s">
        <v>1</v>
      </c>
      <c r="F244" s="157" t="s">
        <v>304</v>
      </c>
      <c r="H244" s="158">
        <v>6</v>
      </c>
      <c r="L244" s="155"/>
      <c r="M244" s="159"/>
      <c r="T244" s="160"/>
      <c r="AT244" s="156" t="s">
        <v>153</v>
      </c>
      <c r="AU244" s="156" t="s">
        <v>152</v>
      </c>
      <c r="AV244" s="13" t="s">
        <v>152</v>
      </c>
      <c r="AW244" s="13" t="s">
        <v>25</v>
      </c>
      <c r="AX244" s="13" t="s">
        <v>67</v>
      </c>
      <c r="AY244" s="156" t="s">
        <v>144</v>
      </c>
    </row>
    <row r="245" spans="2:65" s="13" customFormat="1">
      <c r="B245" s="155"/>
      <c r="D245" s="150" t="s">
        <v>153</v>
      </c>
      <c r="E245" s="156" t="s">
        <v>1</v>
      </c>
      <c r="F245" s="157" t="s">
        <v>305</v>
      </c>
      <c r="H245" s="158">
        <v>-0.7</v>
      </c>
      <c r="L245" s="155"/>
      <c r="M245" s="159"/>
      <c r="T245" s="160"/>
      <c r="AT245" s="156" t="s">
        <v>153</v>
      </c>
      <c r="AU245" s="156" t="s">
        <v>152</v>
      </c>
      <c r="AV245" s="13" t="s">
        <v>152</v>
      </c>
      <c r="AW245" s="13" t="s">
        <v>25</v>
      </c>
      <c r="AX245" s="13" t="s">
        <v>67</v>
      </c>
      <c r="AY245" s="156" t="s">
        <v>144</v>
      </c>
    </row>
    <row r="246" spans="2:65" s="14" customFormat="1">
      <c r="B246" s="161"/>
      <c r="D246" s="150" t="s">
        <v>153</v>
      </c>
      <c r="E246" s="162" t="s">
        <v>1</v>
      </c>
      <c r="F246" s="163" t="s">
        <v>156</v>
      </c>
      <c r="H246" s="164">
        <v>5.3</v>
      </c>
      <c r="L246" s="161"/>
      <c r="M246" s="165"/>
      <c r="T246" s="166"/>
      <c r="AT246" s="162" t="s">
        <v>153</v>
      </c>
      <c r="AU246" s="162" t="s">
        <v>152</v>
      </c>
      <c r="AV246" s="14" t="s">
        <v>151</v>
      </c>
      <c r="AW246" s="14" t="s">
        <v>25</v>
      </c>
      <c r="AX246" s="14" t="s">
        <v>75</v>
      </c>
      <c r="AY246" s="162" t="s">
        <v>144</v>
      </c>
    </row>
    <row r="247" spans="2:65" s="1" customFormat="1" ht="33" customHeight="1">
      <c r="B247" s="135"/>
      <c r="C247" s="136" t="s">
        <v>233</v>
      </c>
      <c r="D247" s="136" t="s">
        <v>147</v>
      </c>
      <c r="E247" s="137" t="s">
        <v>306</v>
      </c>
      <c r="F247" s="138" t="s">
        <v>307</v>
      </c>
      <c r="G247" s="139" t="s">
        <v>159</v>
      </c>
      <c r="H247" s="140">
        <v>2.21</v>
      </c>
      <c r="I247" s="141"/>
      <c r="J247" s="141">
        <f>ROUND(I247*H247,2)</f>
        <v>0</v>
      </c>
      <c r="K247" s="142"/>
      <c r="L247" s="29"/>
      <c r="M247" s="143" t="s">
        <v>1</v>
      </c>
      <c r="N247" s="144" t="s">
        <v>33</v>
      </c>
      <c r="O247" s="145">
        <v>1.9529999999999999E-2</v>
      </c>
      <c r="P247" s="145">
        <f>O247*H247</f>
        <v>4.31613E-2</v>
      </c>
      <c r="Q247" s="145">
        <v>0</v>
      </c>
      <c r="R247" s="145">
        <f>Q247*H247</f>
        <v>0</v>
      </c>
      <c r="S247" s="145">
        <v>2E-3</v>
      </c>
      <c r="T247" s="146">
        <f>S247*H247</f>
        <v>4.4200000000000003E-3</v>
      </c>
      <c r="AR247" s="147" t="s">
        <v>151</v>
      </c>
      <c r="AT247" s="147" t="s">
        <v>147</v>
      </c>
      <c r="AU247" s="147" t="s">
        <v>152</v>
      </c>
      <c r="AY247" s="17" t="s">
        <v>144</v>
      </c>
      <c r="BE247" s="148">
        <f>IF(N247="základná",J247,0)</f>
        <v>0</v>
      </c>
      <c r="BF247" s="148">
        <f>IF(N247="znížená",J247,0)</f>
        <v>0</v>
      </c>
      <c r="BG247" s="148">
        <f>IF(N247="zákl. prenesená",J247,0)</f>
        <v>0</v>
      </c>
      <c r="BH247" s="148">
        <f>IF(N247="zníž. prenesená",J247,0)</f>
        <v>0</v>
      </c>
      <c r="BI247" s="148">
        <f>IF(N247="nulová",J247,0)</f>
        <v>0</v>
      </c>
      <c r="BJ247" s="17" t="s">
        <v>152</v>
      </c>
      <c r="BK247" s="148">
        <f>ROUND(I247*H247,2)</f>
        <v>0</v>
      </c>
      <c r="BL247" s="17" t="s">
        <v>151</v>
      </c>
      <c r="BM247" s="147" t="s">
        <v>308</v>
      </c>
    </row>
    <row r="248" spans="2:65" s="13" customFormat="1">
      <c r="B248" s="155"/>
      <c r="D248" s="150" t="s">
        <v>153</v>
      </c>
      <c r="E248" s="156" t="s">
        <v>1</v>
      </c>
      <c r="F248" s="157" t="s">
        <v>184</v>
      </c>
      <c r="H248" s="158">
        <v>2.21</v>
      </c>
      <c r="L248" s="155"/>
      <c r="M248" s="159"/>
      <c r="T248" s="160"/>
      <c r="AT248" s="156" t="s">
        <v>153</v>
      </c>
      <c r="AU248" s="156" t="s">
        <v>152</v>
      </c>
      <c r="AV248" s="13" t="s">
        <v>152</v>
      </c>
      <c r="AW248" s="13" t="s">
        <v>25</v>
      </c>
      <c r="AX248" s="13" t="s">
        <v>67</v>
      </c>
      <c r="AY248" s="156" t="s">
        <v>144</v>
      </c>
    </row>
    <row r="249" spans="2:65" s="14" customFormat="1">
      <c r="B249" s="161"/>
      <c r="D249" s="150" t="s">
        <v>153</v>
      </c>
      <c r="E249" s="162" t="s">
        <v>1</v>
      </c>
      <c r="F249" s="163" t="s">
        <v>156</v>
      </c>
      <c r="H249" s="164">
        <v>2.21</v>
      </c>
      <c r="L249" s="161"/>
      <c r="M249" s="165"/>
      <c r="T249" s="166"/>
      <c r="AT249" s="162" t="s">
        <v>153</v>
      </c>
      <c r="AU249" s="162" t="s">
        <v>152</v>
      </c>
      <c r="AV249" s="14" t="s">
        <v>151</v>
      </c>
      <c r="AW249" s="14" t="s">
        <v>25</v>
      </c>
      <c r="AX249" s="14" t="s">
        <v>75</v>
      </c>
      <c r="AY249" s="162" t="s">
        <v>144</v>
      </c>
    </row>
    <row r="250" spans="2:65" s="1" customFormat="1" ht="33" customHeight="1">
      <c r="B250" s="135"/>
      <c r="C250" s="136" t="s">
        <v>309</v>
      </c>
      <c r="D250" s="136" t="s">
        <v>147</v>
      </c>
      <c r="E250" s="137" t="s">
        <v>310</v>
      </c>
      <c r="F250" s="138" t="s">
        <v>311</v>
      </c>
      <c r="G250" s="139" t="s">
        <v>159</v>
      </c>
      <c r="H250" s="140">
        <v>4.71</v>
      </c>
      <c r="I250" s="141"/>
      <c r="J250" s="141">
        <f>ROUND(I250*H250,2)</f>
        <v>0</v>
      </c>
      <c r="K250" s="142"/>
      <c r="L250" s="29"/>
      <c r="M250" s="143" t="s">
        <v>1</v>
      </c>
      <c r="N250" s="144" t="s">
        <v>33</v>
      </c>
      <c r="O250" s="145">
        <v>7.8100000000000003E-2</v>
      </c>
      <c r="P250" s="145">
        <f>O250*H250</f>
        <v>0.36785099999999998</v>
      </c>
      <c r="Q250" s="145">
        <v>0</v>
      </c>
      <c r="R250" s="145">
        <f>Q250*H250</f>
        <v>0</v>
      </c>
      <c r="S250" s="145">
        <v>0.01</v>
      </c>
      <c r="T250" s="146">
        <f>S250*H250</f>
        <v>4.7100000000000003E-2</v>
      </c>
      <c r="AR250" s="147" t="s">
        <v>151</v>
      </c>
      <c r="AT250" s="147" t="s">
        <v>147</v>
      </c>
      <c r="AU250" s="147" t="s">
        <v>152</v>
      </c>
      <c r="AY250" s="17" t="s">
        <v>144</v>
      </c>
      <c r="BE250" s="148">
        <f>IF(N250="základná",J250,0)</f>
        <v>0</v>
      </c>
      <c r="BF250" s="148">
        <f>IF(N250="znížená",J250,0)</f>
        <v>0</v>
      </c>
      <c r="BG250" s="148">
        <f>IF(N250="zákl. prenesená",J250,0)</f>
        <v>0</v>
      </c>
      <c r="BH250" s="148">
        <f>IF(N250="zníž. prenesená",J250,0)</f>
        <v>0</v>
      </c>
      <c r="BI250" s="148">
        <f>IF(N250="nulová",J250,0)</f>
        <v>0</v>
      </c>
      <c r="BJ250" s="17" t="s">
        <v>152</v>
      </c>
      <c r="BK250" s="148">
        <f>ROUND(I250*H250,2)</f>
        <v>0</v>
      </c>
      <c r="BL250" s="17" t="s">
        <v>151</v>
      </c>
      <c r="BM250" s="147" t="s">
        <v>312</v>
      </c>
    </row>
    <row r="251" spans="2:65" s="12" customFormat="1">
      <c r="B251" s="149"/>
      <c r="D251" s="150" t="s">
        <v>153</v>
      </c>
      <c r="E251" s="151" t="s">
        <v>1</v>
      </c>
      <c r="F251" s="152" t="s">
        <v>313</v>
      </c>
      <c r="H251" s="151" t="s">
        <v>1</v>
      </c>
      <c r="L251" s="149"/>
      <c r="M251" s="153"/>
      <c r="T251" s="154"/>
      <c r="AT251" s="151" t="s">
        <v>153</v>
      </c>
      <c r="AU251" s="151" t="s">
        <v>152</v>
      </c>
      <c r="AV251" s="12" t="s">
        <v>75</v>
      </c>
      <c r="AW251" s="12" t="s">
        <v>25</v>
      </c>
      <c r="AX251" s="12" t="s">
        <v>67</v>
      </c>
      <c r="AY251" s="151" t="s">
        <v>144</v>
      </c>
    </row>
    <row r="252" spans="2:65" s="13" customFormat="1" ht="22.5">
      <c r="B252" s="155"/>
      <c r="D252" s="150" t="s">
        <v>153</v>
      </c>
      <c r="E252" s="156" t="s">
        <v>1</v>
      </c>
      <c r="F252" s="157" t="s">
        <v>314</v>
      </c>
      <c r="H252" s="158">
        <v>5.4</v>
      </c>
      <c r="L252" s="155"/>
      <c r="M252" s="159"/>
      <c r="T252" s="160"/>
      <c r="AT252" s="156" t="s">
        <v>153</v>
      </c>
      <c r="AU252" s="156" t="s">
        <v>152</v>
      </c>
      <c r="AV252" s="13" t="s">
        <v>152</v>
      </c>
      <c r="AW252" s="13" t="s">
        <v>25</v>
      </c>
      <c r="AX252" s="13" t="s">
        <v>67</v>
      </c>
      <c r="AY252" s="156" t="s">
        <v>144</v>
      </c>
    </row>
    <row r="253" spans="2:65" s="13" customFormat="1">
      <c r="B253" s="155"/>
      <c r="D253" s="150" t="s">
        <v>153</v>
      </c>
      <c r="E253" s="156" t="s">
        <v>1</v>
      </c>
      <c r="F253" s="157" t="s">
        <v>205</v>
      </c>
      <c r="H253" s="158">
        <v>-0.14000000000000001</v>
      </c>
      <c r="L253" s="155"/>
      <c r="M253" s="159"/>
      <c r="T253" s="160"/>
      <c r="AT253" s="156" t="s">
        <v>153</v>
      </c>
      <c r="AU253" s="156" t="s">
        <v>152</v>
      </c>
      <c r="AV253" s="13" t="s">
        <v>152</v>
      </c>
      <c r="AW253" s="13" t="s">
        <v>25</v>
      </c>
      <c r="AX253" s="13" t="s">
        <v>67</v>
      </c>
      <c r="AY253" s="156" t="s">
        <v>144</v>
      </c>
    </row>
    <row r="254" spans="2:65" s="13" customFormat="1">
      <c r="B254" s="155"/>
      <c r="D254" s="150" t="s">
        <v>153</v>
      </c>
      <c r="E254" s="156" t="s">
        <v>1</v>
      </c>
      <c r="F254" s="157" t="s">
        <v>315</v>
      </c>
      <c r="H254" s="158">
        <v>-0.55000000000000004</v>
      </c>
      <c r="L254" s="155"/>
      <c r="M254" s="159"/>
      <c r="T254" s="160"/>
      <c r="AT254" s="156" t="s">
        <v>153</v>
      </c>
      <c r="AU254" s="156" t="s">
        <v>152</v>
      </c>
      <c r="AV254" s="13" t="s">
        <v>152</v>
      </c>
      <c r="AW254" s="13" t="s">
        <v>25</v>
      </c>
      <c r="AX254" s="13" t="s">
        <v>67</v>
      </c>
      <c r="AY254" s="156" t="s">
        <v>144</v>
      </c>
    </row>
    <row r="255" spans="2:65" s="14" customFormat="1">
      <c r="B255" s="161"/>
      <c r="D255" s="150" t="s">
        <v>153</v>
      </c>
      <c r="E255" s="162" t="s">
        <v>1</v>
      </c>
      <c r="F255" s="163" t="s">
        <v>156</v>
      </c>
      <c r="H255" s="164">
        <v>4.71</v>
      </c>
      <c r="L255" s="161"/>
      <c r="M255" s="165"/>
      <c r="T255" s="166"/>
      <c r="AT255" s="162" t="s">
        <v>153</v>
      </c>
      <c r="AU255" s="162" t="s">
        <v>152</v>
      </c>
      <c r="AV255" s="14" t="s">
        <v>151</v>
      </c>
      <c r="AW255" s="14" t="s">
        <v>25</v>
      </c>
      <c r="AX255" s="14" t="s">
        <v>75</v>
      </c>
      <c r="AY255" s="162" t="s">
        <v>144</v>
      </c>
    </row>
    <row r="256" spans="2:65" s="1" customFormat="1" ht="33" customHeight="1">
      <c r="B256" s="135"/>
      <c r="C256" s="136" t="s">
        <v>238</v>
      </c>
      <c r="D256" s="136" t="s">
        <v>147</v>
      </c>
      <c r="E256" s="137" t="s">
        <v>316</v>
      </c>
      <c r="F256" s="138" t="s">
        <v>317</v>
      </c>
      <c r="G256" s="139" t="s">
        <v>159</v>
      </c>
      <c r="H256" s="140">
        <v>9.5399999999999991</v>
      </c>
      <c r="I256" s="141"/>
      <c r="J256" s="141">
        <f>ROUND(I256*H256,2)</f>
        <v>0</v>
      </c>
      <c r="K256" s="142"/>
      <c r="L256" s="29"/>
      <c r="M256" s="143" t="s">
        <v>1</v>
      </c>
      <c r="N256" s="144" t="s">
        <v>33</v>
      </c>
      <c r="O256" s="145">
        <v>0.25383</v>
      </c>
      <c r="P256" s="145">
        <f>O256*H256</f>
        <v>2.4215381999999996</v>
      </c>
      <c r="Q256" s="145">
        <v>0</v>
      </c>
      <c r="R256" s="145">
        <f>Q256*H256</f>
        <v>0</v>
      </c>
      <c r="S256" s="145">
        <v>4.5999999999999999E-2</v>
      </c>
      <c r="T256" s="146">
        <f>S256*H256</f>
        <v>0.43883999999999995</v>
      </c>
      <c r="AR256" s="147" t="s">
        <v>151</v>
      </c>
      <c r="AT256" s="147" t="s">
        <v>147</v>
      </c>
      <c r="AU256" s="147" t="s">
        <v>152</v>
      </c>
      <c r="AY256" s="17" t="s">
        <v>144</v>
      </c>
      <c r="BE256" s="148">
        <f>IF(N256="základná",J256,0)</f>
        <v>0</v>
      </c>
      <c r="BF256" s="148">
        <f>IF(N256="znížená",J256,0)</f>
        <v>0</v>
      </c>
      <c r="BG256" s="148">
        <f>IF(N256="zákl. prenesená",J256,0)</f>
        <v>0</v>
      </c>
      <c r="BH256" s="148">
        <f>IF(N256="zníž. prenesená",J256,0)</f>
        <v>0</v>
      </c>
      <c r="BI256" s="148">
        <f>IF(N256="nulová",J256,0)</f>
        <v>0</v>
      </c>
      <c r="BJ256" s="17" t="s">
        <v>152</v>
      </c>
      <c r="BK256" s="148">
        <f>ROUND(I256*H256,2)</f>
        <v>0</v>
      </c>
      <c r="BL256" s="17" t="s">
        <v>151</v>
      </c>
      <c r="BM256" s="147" t="s">
        <v>318</v>
      </c>
    </row>
    <row r="257" spans="2:65" s="12" customFormat="1">
      <c r="B257" s="149"/>
      <c r="D257" s="150" t="s">
        <v>153</v>
      </c>
      <c r="E257" s="151" t="s">
        <v>1</v>
      </c>
      <c r="F257" s="152" t="s">
        <v>319</v>
      </c>
      <c r="H257" s="151" t="s">
        <v>1</v>
      </c>
      <c r="L257" s="149"/>
      <c r="M257" s="153"/>
      <c r="T257" s="154"/>
      <c r="AT257" s="151" t="s">
        <v>153</v>
      </c>
      <c r="AU257" s="151" t="s">
        <v>152</v>
      </c>
      <c r="AV257" s="12" t="s">
        <v>75</v>
      </c>
      <c r="AW257" s="12" t="s">
        <v>25</v>
      </c>
      <c r="AX257" s="12" t="s">
        <v>67</v>
      </c>
      <c r="AY257" s="151" t="s">
        <v>144</v>
      </c>
    </row>
    <row r="258" spans="2:65" s="13" customFormat="1" ht="22.5">
      <c r="B258" s="155"/>
      <c r="D258" s="150" t="s">
        <v>153</v>
      </c>
      <c r="E258" s="156" t="s">
        <v>1</v>
      </c>
      <c r="F258" s="157" t="s">
        <v>320</v>
      </c>
      <c r="H258" s="158">
        <v>10.8</v>
      </c>
      <c r="L258" s="155"/>
      <c r="M258" s="159"/>
      <c r="T258" s="160"/>
      <c r="AT258" s="156" t="s">
        <v>153</v>
      </c>
      <c r="AU258" s="156" t="s">
        <v>152</v>
      </c>
      <c r="AV258" s="13" t="s">
        <v>152</v>
      </c>
      <c r="AW258" s="13" t="s">
        <v>25</v>
      </c>
      <c r="AX258" s="13" t="s">
        <v>67</v>
      </c>
      <c r="AY258" s="156" t="s">
        <v>144</v>
      </c>
    </row>
    <row r="259" spans="2:65" s="13" customFormat="1">
      <c r="B259" s="155"/>
      <c r="D259" s="150" t="s">
        <v>153</v>
      </c>
      <c r="E259" s="156" t="s">
        <v>1</v>
      </c>
      <c r="F259" s="157" t="s">
        <v>321</v>
      </c>
      <c r="H259" s="158">
        <v>-1.26</v>
      </c>
      <c r="L259" s="155"/>
      <c r="M259" s="159"/>
      <c r="T259" s="160"/>
      <c r="AT259" s="156" t="s">
        <v>153</v>
      </c>
      <c r="AU259" s="156" t="s">
        <v>152</v>
      </c>
      <c r="AV259" s="13" t="s">
        <v>152</v>
      </c>
      <c r="AW259" s="13" t="s">
        <v>25</v>
      </c>
      <c r="AX259" s="13" t="s">
        <v>67</v>
      </c>
      <c r="AY259" s="156" t="s">
        <v>144</v>
      </c>
    </row>
    <row r="260" spans="2:65" s="14" customFormat="1">
      <c r="B260" s="161"/>
      <c r="D260" s="150" t="s">
        <v>153</v>
      </c>
      <c r="E260" s="162" t="s">
        <v>1</v>
      </c>
      <c r="F260" s="163" t="s">
        <v>156</v>
      </c>
      <c r="H260" s="164">
        <v>9.5399999999999991</v>
      </c>
      <c r="L260" s="161"/>
      <c r="M260" s="165"/>
      <c r="T260" s="166"/>
      <c r="AT260" s="162" t="s">
        <v>153</v>
      </c>
      <c r="AU260" s="162" t="s">
        <v>152</v>
      </c>
      <c r="AV260" s="14" t="s">
        <v>151</v>
      </c>
      <c r="AW260" s="14" t="s">
        <v>25</v>
      </c>
      <c r="AX260" s="14" t="s">
        <v>75</v>
      </c>
      <c r="AY260" s="162" t="s">
        <v>144</v>
      </c>
    </row>
    <row r="261" spans="2:65" s="1" customFormat="1" ht="21.75" customHeight="1">
      <c r="B261" s="135"/>
      <c r="C261" s="136" t="s">
        <v>322</v>
      </c>
      <c r="D261" s="136" t="s">
        <v>147</v>
      </c>
      <c r="E261" s="137" t="s">
        <v>323</v>
      </c>
      <c r="F261" s="138" t="s">
        <v>324</v>
      </c>
      <c r="G261" s="139" t="s">
        <v>325</v>
      </c>
      <c r="H261" s="140">
        <v>2.762</v>
      </c>
      <c r="I261" s="141"/>
      <c r="J261" s="141">
        <f>ROUND(I261*H261,2)</f>
        <v>0</v>
      </c>
      <c r="K261" s="142"/>
      <c r="L261" s="29"/>
      <c r="M261" s="143" t="s">
        <v>1</v>
      </c>
      <c r="N261" s="144" t="s">
        <v>33</v>
      </c>
      <c r="O261" s="145">
        <v>1.972</v>
      </c>
      <c r="P261" s="145">
        <f>O261*H261</f>
        <v>5.4466640000000002</v>
      </c>
      <c r="Q261" s="145">
        <v>0</v>
      </c>
      <c r="R261" s="145">
        <f>Q261*H261</f>
        <v>0</v>
      </c>
      <c r="S261" s="145">
        <v>0</v>
      </c>
      <c r="T261" s="146">
        <f>S261*H261</f>
        <v>0</v>
      </c>
      <c r="AR261" s="147" t="s">
        <v>151</v>
      </c>
      <c r="AT261" s="147" t="s">
        <v>147</v>
      </c>
      <c r="AU261" s="147" t="s">
        <v>152</v>
      </c>
      <c r="AY261" s="17" t="s">
        <v>144</v>
      </c>
      <c r="BE261" s="148">
        <f>IF(N261="základná",J261,0)</f>
        <v>0</v>
      </c>
      <c r="BF261" s="148">
        <f>IF(N261="znížená",J261,0)</f>
        <v>0</v>
      </c>
      <c r="BG261" s="148">
        <f>IF(N261="zákl. prenesená",J261,0)</f>
        <v>0</v>
      </c>
      <c r="BH261" s="148">
        <f>IF(N261="zníž. prenesená",J261,0)</f>
        <v>0</v>
      </c>
      <c r="BI261" s="148">
        <f>IF(N261="nulová",J261,0)</f>
        <v>0</v>
      </c>
      <c r="BJ261" s="17" t="s">
        <v>152</v>
      </c>
      <c r="BK261" s="148">
        <f>ROUND(I261*H261,2)</f>
        <v>0</v>
      </c>
      <c r="BL261" s="17" t="s">
        <v>151</v>
      </c>
      <c r="BM261" s="147" t="s">
        <v>326</v>
      </c>
    </row>
    <row r="262" spans="2:65" s="1" customFormat="1" ht="24.2" customHeight="1">
      <c r="B262" s="135"/>
      <c r="C262" s="136" t="s">
        <v>241</v>
      </c>
      <c r="D262" s="136" t="s">
        <v>147</v>
      </c>
      <c r="E262" s="137" t="s">
        <v>327</v>
      </c>
      <c r="F262" s="138" t="s">
        <v>328</v>
      </c>
      <c r="G262" s="139" t="s">
        <v>325</v>
      </c>
      <c r="H262" s="140">
        <v>5.524</v>
      </c>
      <c r="I262" s="141"/>
      <c r="J262" s="141">
        <f>ROUND(I262*H262,2)</f>
        <v>0</v>
      </c>
      <c r="K262" s="142"/>
      <c r="L262" s="29"/>
      <c r="M262" s="143" t="s">
        <v>1</v>
      </c>
      <c r="N262" s="144" t="s">
        <v>33</v>
      </c>
      <c r="O262" s="145">
        <v>0.61899999999999999</v>
      </c>
      <c r="P262" s="145">
        <f>O262*H262</f>
        <v>3.4193560000000001</v>
      </c>
      <c r="Q262" s="145">
        <v>0</v>
      </c>
      <c r="R262" s="145">
        <f>Q262*H262</f>
        <v>0</v>
      </c>
      <c r="S262" s="145">
        <v>0</v>
      </c>
      <c r="T262" s="146">
        <f>S262*H262</f>
        <v>0</v>
      </c>
      <c r="AR262" s="147" t="s">
        <v>151</v>
      </c>
      <c r="AT262" s="147" t="s">
        <v>147</v>
      </c>
      <c r="AU262" s="147" t="s">
        <v>152</v>
      </c>
      <c r="AY262" s="17" t="s">
        <v>144</v>
      </c>
      <c r="BE262" s="148">
        <f>IF(N262="základná",J262,0)</f>
        <v>0</v>
      </c>
      <c r="BF262" s="148">
        <f>IF(N262="znížená",J262,0)</f>
        <v>0</v>
      </c>
      <c r="BG262" s="148">
        <f>IF(N262="zákl. prenesená",J262,0)</f>
        <v>0</v>
      </c>
      <c r="BH262" s="148">
        <f>IF(N262="zníž. prenesená",J262,0)</f>
        <v>0</v>
      </c>
      <c r="BI262" s="148">
        <f>IF(N262="nulová",J262,0)</f>
        <v>0</v>
      </c>
      <c r="BJ262" s="17" t="s">
        <v>152</v>
      </c>
      <c r="BK262" s="148">
        <f>ROUND(I262*H262,2)</f>
        <v>0</v>
      </c>
      <c r="BL262" s="17" t="s">
        <v>151</v>
      </c>
      <c r="BM262" s="147" t="s">
        <v>329</v>
      </c>
    </row>
    <row r="263" spans="2:65" s="13" customFormat="1">
      <c r="B263" s="155"/>
      <c r="D263" s="150" t="s">
        <v>153</v>
      </c>
      <c r="E263" s="156" t="s">
        <v>1</v>
      </c>
      <c r="F263" s="157" t="s">
        <v>330</v>
      </c>
      <c r="H263" s="158">
        <v>5.524</v>
      </c>
      <c r="L263" s="155"/>
      <c r="M263" s="159"/>
      <c r="T263" s="160"/>
      <c r="AT263" s="156" t="s">
        <v>153</v>
      </c>
      <c r="AU263" s="156" t="s">
        <v>152</v>
      </c>
      <c r="AV263" s="13" t="s">
        <v>152</v>
      </c>
      <c r="AW263" s="13" t="s">
        <v>25</v>
      </c>
      <c r="AX263" s="13" t="s">
        <v>67</v>
      </c>
      <c r="AY263" s="156" t="s">
        <v>144</v>
      </c>
    </row>
    <row r="264" spans="2:65" s="14" customFormat="1">
      <c r="B264" s="161"/>
      <c r="D264" s="150" t="s">
        <v>153</v>
      </c>
      <c r="E264" s="162" t="s">
        <v>1</v>
      </c>
      <c r="F264" s="163" t="s">
        <v>156</v>
      </c>
      <c r="H264" s="164">
        <v>5.524</v>
      </c>
      <c r="L264" s="161"/>
      <c r="M264" s="165"/>
      <c r="T264" s="166"/>
      <c r="AT264" s="162" t="s">
        <v>153</v>
      </c>
      <c r="AU264" s="162" t="s">
        <v>152</v>
      </c>
      <c r="AV264" s="14" t="s">
        <v>151</v>
      </c>
      <c r="AW264" s="14" t="s">
        <v>25</v>
      </c>
      <c r="AX264" s="14" t="s">
        <v>75</v>
      </c>
      <c r="AY264" s="162" t="s">
        <v>144</v>
      </c>
    </row>
    <row r="265" spans="2:65" s="1" customFormat="1" ht="24.2" customHeight="1">
      <c r="B265" s="135"/>
      <c r="C265" s="136" t="s">
        <v>331</v>
      </c>
      <c r="D265" s="136" t="s">
        <v>147</v>
      </c>
      <c r="E265" s="137" t="s">
        <v>332</v>
      </c>
      <c r="F265" s="138" t="s">
        <v>333</v>
      </c>
      <c r="G265" s="139" t="s">
        <v>325</v>
      </c>
      <c r="H265" s="140">
        <v>2.762</v>
      </c>
      <c r="I265" s="141"/>
      <c r="J265" s="141">
        <f>ROUND(I265*H265,2)</f>
        <v>0</v>
      </c>
      <c r="K265" s="142"/>
      <c r="L265" s="29"/>
      <c r="M265" s="143" t="s">
        <v>1</v>
      </c>
      <c r="N265" s="144" t="s">
        <v>33</v>
      </c>
      <c r="O265" s="145">
        <v>0.89</v>
      </c>
      <c r="P265" s="145">
        <f>O265*H265</f>
        <v>2.45818</v>
      </c>
      <c r="Q265" s="145">
        <v>0</v>
      </c>
      <c r="R265" s="145">
        <f>Q265*H265</f>
        <v>0</v>
      </c>
      <c r="S265" s="145">
        <v>0</v>
      </c>
      <c r="T265" s="146">
        <f>S265*H265</f>
        <v>0</v>
      </c>
      <c r="AR265" s="147" t="s">
        <v>151</v>
      </c>
      <c r="AT265" s="147" t="s">
        <v>147</v>
      </c>
      <c r="AU265" s="147" t="s">
        <v>152</v>
      </c>
      <c r="AY265" s="17" t="s">
        <v>144</v>
      </c>
      <c r="BE265" s="148">
        <f>IF(N265="základná",J265,0)</f>
        <v>0</v>
      </c>
      <c r="BF265" s="148">
        <f>IF(N265="znížená",J265,0)</f>
        <v>0</v>
      </c>
      <c r="BG265" s="148">
        <f>IF(N265="zákl. prenesená",J265,0)</f>
        <v>0</v>
      </c>
      <c r="BH265" s="148">
        <f>IF(N265="zníž. prenesená",J265,0)</f>
        <v>0</v>
      </c>
      <c r="BI265" s="148">
        <f>IF(N265="nulová",J265,0)</f>
        <v>0</v>
      </c>
      <c r="BJ265" s="17" t="s">
        <v>152</v>
      </c>
      <c r="BK265" s="148">
        <f>ROUND(I265*H265,2)</f>
        <v>0</v>
      </c>
      <c r="BL265" s="17" t="s">
        <v>151</v>
      </c>
      <c r="BM265" s="147" t="s">
        <v>334</v>
      </c>
    </row>
    <row r="266" spans="2:65" s="1" customFormat="1" ht="24.2" customHeight="1">
      <c r="B266" s="135"/>
      <c r="C266" s="136" t="s">
        <v>245</v>
      </c>
      <c r="D266" s="136" t="s">
        <v>147</v>
      </c>
      <c r="E266" s="137" t="s">
        <v>335</v>
      </c>
      <c r="F266" s="138" t="s">
        <v>336</v>
      </c>
      <c r="G266" s="139" t="s">
        <v>325</v>
      </c>
      <c r="H266" s="140">
        <v>13.81</v>
      </c>
      <c r="I266" s="141"/>
      <c r="J266" s="141">
        <f>ROUND(I266*H266,2)</f>
        <v>0</v>
      </c>
      <c r="K266" s="142"/>
      <c r="L266" s="29"/>
      <c r="M266" s="143" t="s">
        <v>1</v>
      </c>
      <c r="N266" s="144" t="s">
        <v>33</v>
      </c>
      <c r="O266" s="145">
        <v>0.1</v>
      </c>
      <c r="P266" s="145">
        <f>O266*H266</f>
        <v>1.3810000000000002</v>
      </c>
      <c r="Q266" s="145">
        <v>0</v>
      </c>
      <c r="R266" s="145">
        <f>Q266*H266</f>
        <v>0</v>
      </c>
      <c r="S266" s="145">
        <v>0</v>
      </c>
      <c r="T266" s="146">
        <f>S266*H266</f>
        <v>0</v>
      </c>
      <c r="AR266" s="147" t="s">
        <v>151</v>
      </c>
      <c r="AT266" s="147" t="s">
        <v>147</v>
      </c>
      <c r="AU266" s="147" t="s">
        <v>152</v>
      </c>
      <c r="AY266" s="17" t="s">
        <v>144</v>
      </c>
      <c r="BE266" s="148">
        <f>IF(N266="základná",J266,0)</f>
        <v>0</v>
      </c>
      <c r="BF266" s="148">
        <f>IF(N266="znížená",J266,0)</f>
        <v>0</v>
      </c>
      <c r="BG266" s="148">
        <f>IF(N266="zákl. prenesená",J266,0)</f>
        <v>0</v>
      </c>
      <c r="BH266" s="148">
        <f>IF(N266="zníž. prenesená",J266,0)</f>
        <v>0</v>
      </c>
      <c r="BI266" s="148">
        <f>IF(N266="nulová",J266,0)</f>
        <v>0</v>
      </c>
      <c r="BJ266" s="17" t="s">
        <v>152</v>
      </c>
      <c r="BK266" s="148">
        <f>ROUND(I266*H266,2)</f>
        <v>0</v>
      </c>
      <c r="BL266" s="17" t="s">
        <v>151</v>
      </c>
      <c r="BM266" s="147" t="s">
        <v>337</v>
      </c>
    </row>
    <row r="267" spans="2:65" s="13" customFormat="1">
      <c r="B267" s="155"/>
      <c r="D267" s="150" t="s">
        <v>153</v>
      </c>
      <c r="E267" s="156" t="s">
        <v>1</v>
      </c>
      <c r="F267" s="157" t="s">
        <v>338</v>
      </c>
      <c r="H267" s="158">
        <v>13.81</v>
      </c>
      <c r="L267" s="155"/>
      <c r="M267" s="159"/>
      <c r="T267" s="160"/>
      <c r="AT267" s="156" t="s">
        <v>153</v>
      </c>
      <c r="AU267" s="156" t="s">
        <v>152</v>
      </c>
      <c r="AV267" s="13" t="s">
        <v>152</v>
      </c>
      <c r="AW267" s="13" t="s">
        <v>25</v>
      </c>
      <c r="AX267" s="13" t="s">
        <v>67</v>
      </c>
      <c r="AY267" s="156" t="s">
        <v>144</v>
      </c>
    </row>
    <row r="268" spans="2:65" s="14" customFormat="1">
      <c r="B268" s="161"/>
      <c r="D268" s="150" t="s">
        <v>153</v>
      </c>
      <c r="E268" s="162" t="s">
        <v>1</v>
      </c>
      <c r="F268" s="163" t="s">
        <v>156</v>
      </c>
      <c r="H268" s="164">
        <v>13.81</v>
      </c>
      <c r="L268" s="161"/>
      <c r="M268" s="165"/>
      <c r="T268" s="166"/>
      <c r="AT268" s="162" t="s">
        <v>153</v>
      </c>
      <c r="AU268" s="162" t="s">
        <v>152</v>
      </c>
      <c r="AV268" s="14" t="s">
        <v>151</v>
      </c>
      <c r="AW268" s="14" t="s">
        <v>25</v>
      </c>
      <c r="AX268" s="14" t="s">
        <v>75</v>
      </c>
      <c r="AY268" s="162" t="s">
        <v>144</v>
      </c>
    </row>
    <row r="269" spans="2:65" s="1" customFormat="1" ht="24.2" customHeight="1">
      <c r="B269" s="135"/>
      <c r="C269" s="136" t="s">
        <v>339</v>
      </c>
      <c r="D269" s="136" t="s">
        <v>147</v>
      </c>
      <c r="E269" s="137" t="s">
        <v>340</v>
      </c>
      <c r="F269" s="138" t="s">
        <v>341</v>
      </c>
      <c r="G269" s="139" t="s">
        <v>325</v>
      </c>
      <c r="H269" s="140">
        <v>2.762</v>
      </c>
      <c r="I269" s="141"/>
      <c r="J269" s="141">
        <f>ROUND(I269*H269,2)</f>
        <v>0</v>
      </c>
      <c r="K269" s="142"/>
      <c r="L269" s="29"/>
      <c r="M269" s="143" t="s">
        <v>1</v>
      </c>
      <c r="N269" s="144" t="s">
        <v>33</v>
      </c>
      <c r="O269" s="145">
        <v>0.749</v>
      </c>
      <c r="P269" s="145">
        <f>O269*H269</f>
        <v>2.0687380000000002</v>
      </c>
      <c r="Q269" s="145">
        <v>0</v>
      </c>
      <c r="R269" s="145">
        <f>Q269*H269</f>
        <v>0</v>
      </c>
      <c r="S269" s="145">
        <v>0</v>
      </c>
      <c r="T269" s="146">
        <f>S269*H269</f>
        <v>0</v>
      </c>
      <c r="AR269" s="147" t="s">
        <v>151</v>
      </c>
      <c r="AT269" s="147" t="s">
        <v>147</v>
      </c>
      <c r="AU269" s="147" t="s">
        <v>152</v>
      </c>
      <c r="AY269" s="17" t="s">
        <v>144</v>
      </c>
      <c r="BE269" s="148">
        <f>IF(N269="základná",J269,0)</f>
        <v>0</v>
      </c>
      <c r="BF269" s="148">
        <f>IF(N269="znížená",J269,0)</f>
        <v>0</v>
      </c>
      <c r="BG269" s="148">
        <f>IF(N269="zákl. prenesená",J269,0)</f>
        <v>0</v>
      </c>
      <c r="BH269" s="148">
        <f>IF(N269="zníž. prenesená",J269,0)</f>
        <v>0</v>
      </c>
      <c r="BI269" s="148">
        <f>IF(N269="nulová",J269,0)</f>
        <v>0</v>
      </c>
      <c r="BJ269" s="17" t="s">
        <v>152</v>
      </c>
      <c r="BK269" s="148">
        <f>ROUND(I269*H269,2)</f>
        <v>0</v>
      </c>
      <c r="BL269" s="17" t="s">
        <v>151</v>
      </c>
      <c r="BM269" s="147" t="s">
        <v>342</v>
      </c>
    </row>
    <row r="270" spans="2:65" s="1" customFormat="1" ht="24.2" customHeight="1">
      <c r="B270" s="135"/>
      <c r="C270" s="136" t="s">
        <v>249</v>
      </c>
      <c r="D270" s="136" t="s">
        <v>147</v>
      </c>
      <c r="E270" s="137" t="s">
        <v>343</v>
      </c>
      <c r="F270" s="138" t="s">
        <v>344</v>
      </c>
      <c r="G270" s="139" t="s">
        <v>325</v>
      </c>
      <c r="H270" s="140">
        <v>2.762</v>
      </c>
      <c r="I270" s="141"/>
      <c r="J270" s="141">
        <f>ROUND(I270*H270,2)</f>
        <v>0</v>
      </c>
      <c r="K270" s="142"/>
      <c r="L270" s="29"/>
      <c r="M270" s="143" t="s">
        <v>1</v>
      </c>
      <c r="N270" s="144" t="s">
        <v>33</v>
      </c>
      <c r="O270" s="145">
        <v>0</v>
      </c>
      <c r="P270" s="145">
        <f>O270*H270</f>
        <v>0</v>
      </c>
      <c r="Q270" s="145">
        <v>0</v>
      </c>
      <c r="R270" s="145">
        <f>Q270*H270</f>
        <v>0</v>
      </c>
      <c r="S270" s="145">
        <v>0</v>
      </c>
      <c r="T270" s="146">
        <f>S270*H270</f>
        <v>0</v>
      </c>
      <c r="AR270" s="147" t="s">
        <v>151</v>
      </c>
      <c r="AT270" s="147" t="s">
        <v>147</v>
      </c>
      <c r="AU270" s="147" t="s">
        <v>152</v>
      </c>
      <c r="AY270" s="17" t="s">
        <v>144</v>
      </c>
      <c r="BE270" s="148">
        <f>IF(N270="základná",J270,0)</f>
        <v>0</v>
      </c>
      <c r="BF270" s="148">
        <f>IF(N270="znížená",J270,0)</f>
        <v>0</v>
      </c>
      <c r="BG270" s="148">
        <f>IF(N270="zákl. prenesená",J270,0)</f>
        <v>0</v>
      </c>
      <c r="BH270" s="148">
        <f>IF(N270="zníž. prenesená",J270,0)</f>
        <v>0</v>
      </c>
      <c r="BI270" s="148">
        <f>IF(N270="nulová",J270,0)</f>
        <v>0</v>
      </c>
      <c r="BJ270" s="17" t="s">
        <v>152</v>
      </c>
      <c r="BK270" s="148">
        <f>ROUND(I270*H270,2)</f>
        <v>0</v>
      </c>
      <c r="BL270" s="17" t="s">
        <v>151</v>
      </c>
      <c r="BM270" s="147" t="s">
        <v>345</v>
      </c>
    </row>
    <row r="271" spans="2:65" s="1" customFormat="1" ht="16.5" customHeight="1">
      <c r="B271" s="135"/>
      <c r="C271" s="136" t="s">
        <v>346</v>
      </c>
      <c r="D271" s="136" t="s">
        <v>147</v>
      </c>
      <c r="E271" s="137" t="s">
        <v>347</v>
      </c>
      <c r="F271" s="138" t="s">
        <v>348</v>
      </c>
      <c r="G271" s="139" t="s">
        <v>223</v>
      </c>
      <c r="H271" s="140">
        <v>1</v>
      </c>
      <c r="I271" s="141"/>
      <c r="J271" s="141">
        <f>ROUND(I271*H271,2)</f>
        <v>0</v>
      </c>
      <c r="K271" s="142"/>
      <c r="L271" s="29"/>
      <c r="M271" s="143" t="s">
        <v>1</v>
      </c>
      <c r="N271" s="144" t="s">
        <v>33</v>
      </c>
      <c r="O271" s="145">
        <v>0</v>
      </c>
      <c r="P271" s="145">
        <f>O271*H271</f>
        <v>0</v>
      </c>
      <c r="Q271" s="145">
        <v>0</v>
      </c>
      <c r="R271" s="145">
        <f>Q271*H271</f>
        <v>0</v>
      </c>
      <c r="S271" s="145">
        <v>0</v>
      </c>
      <c r="T271" s="146">
        <f>S271*H271</f>
        <v>0</v>
      </c>
      <c r="AR271" s="147" t="s">
        <v>151</v>
      </c>
      <c r="AT271" s="147" t="s">
        <v>147</v>
      </c>
      <c r="AU271" s="147" t="s">
        <v>152</v>
      </c>
      <c r="AY271" s="17" t="s">
        <v>144</v>
      </c>
      <c r="BE271" s="148">
        <f>IF(N271="základná",J271,0)</f>
        <v>0</v>
      </c>
      <c r="BF271" s="148">
        <f>IF(N271="znížená",J271,0)</f>
        <v>0</v>
      </c>
      <c r="BG271" s="148">
        <f>IF(N271="zákl. prenesená",J271,0)</f>
        <v>0</v>
      </c>
      <c r="BH271" s="148">
        <f>IF(N271="zníž. prenesená",J271,0)</f>
        <v>0</v>
      </c>
      <c r="BI271" s="148">
        <f>IF(N271="nulová",J271,0)</f>
        <v>0</v>
      </c>
      <c r="BJ271" s="17" t="s">
        <v>152</v>
      </c>
      <c r="BK271" s="148">
        <f>ROUND(I271*H271,2)</f>
        <v>0</v>
      </c>
      <c r="BL271" s="17" t="s">
        <v>151</v>
      </c>
      <c r="BM271" s="147" t="s">
        <v>349</v>
      </c>
    </row>
    <row r="272" spans="2:65" s="1" customFormat="1" ht="16.5" customHeight="1">
      <c r="B272" s="135"/>
      <c r="C272" s="136" t="s">
        <v>253</v>
      </c>
      <c r="D272" s="136" t="s">
        <v>147</v>
      </c>
      <c r="E272" s="137" t="s">
        <v>350</v>
      </c>
      <c r="F272" s="138" t="s">
        <v>351</v>
      </c>
      <c r="G272" s="139" t="s">
        <v>352</v>
      </c>
      <c r="H272" s="140">
        <v>4200</v>
      </c>
      <c r="I272" s="141"/>
      <c r="J272" s="141">
        <f>ROUND(I272*H272,2)</f>
        <v>0</v>
      </c>
      <c r="K272" s="142"/>
      <c r="L272" s="29"/>
      <c r="M272" s="143" t="s">
        <v>1</v>
      </c>
      <c r="N272" s="144" t="s">
        <v>33</v>
      </c>
      <c r="O272" s="145">
        <v>0</v>
      </c>
      <c r="P272" s="145">
        <f>O272*H272</f>
        <v>0</v>
      </c>
      <c r="Q272" s="145">
        <v>0</v>
      </c>
      <c r="R272" s="145">
        <f>Q272*H272</f>
        <v>0</v>
      </c>
      <c r="S272" s="145">
        <v>0</v>
      </c>
      <c r="T272" s="146">
        <f>S272*H272</f>
        <v>0</v>
      </c>
      <c r="AR272" s="147" t="s">
        <v>151</v>
      </c>
      <c r="AT272" s="147" t="s">
        <v>147</v>
      </c>
      <c r="AU272" s="147" t="s">
        <v>152</v>
      </c>
      <c r="AY272" s="17" t="s">
        <v>144</v>
      </c>
      <c r="BE272" s="148">
        <f>IF(N272="základná",J272,0)</f>
        <v>0</v>
      </c>
      <c r="BF272" s="148">
        <f>IF(N272="znížená",J272,0)</f>
        <v>0</v>
      </c>
      <c r="BG272" s="148">
        <f>IF(N272="zákl. prenesená",J272,0)</f>
        <v>0</v>
      </c>
      <c r="BH272" s="148">
        <f>IF(N272="zníž. prenesená",J272,0)</f>
        <v>0</v>
      </c>
      <c r="BI272" s="148">
        <f>IF(N272="nulová",J272,0)</f>
        <v>0</v>
      </c>
      <c r="BJ272" s="17" t="s">
        <v>152</v>
      </c>
      <c r="BK272" s="148">
        <f>ROUND(I272*H272,2)</f>
        <v>0</v>
      </c>
      <c r="BL272" s="17" t="s">
        <v>151</v>
      </c>
      <c r="BM272" s="147" t="s">
        <v>353</v>
      </c>
    </row>
    <row r="273" spans="2:65" s="1" customFormat="1" ht="16.5" customHeight="1">
      <c r="B273" s="135"/>
      <c r="C273" s="136" t="s">
        <v>354</v>
      </c>
      <c r="D273" s="136" t="s">
        <v>147</v>
      </c>
      <c r="E273" s="137" t="s">
        <v>355</v>
      </c>
      <c r="F273" s="138" t="s">
        <v>356</v>
      </c>
      <c r="G273" s="139" t="s">
        <v>352</v>
      </c>
      <c r="H273" s="140">
        <v>4200</v>
      </c>
      <c r="I273" s="141"/>
      <c r="J273" s="141">
        <f>ROUND(I273*H273,2)</f>
        <v>0</v>
      </c>
      <c r="K273" s="142"/>
      <c r="L273" s="29"/>
      <c r="M273" s="143" t="s">
        <v>1</v>
      </c>
      <c r="N273" s="144" t="s">
        <v>33</v>
      </c>
      <c r="O273" s="145">
        <v>0</v>
      </c>
      <c r="P273" s="145">
        <f>O273*H273</f>
        <v>0</v>
      </c>
      <c r="Q273" s="145">
        <v>0</v>
      </c>
      <c r="R273" s="145">
        <f>Q273*H273</f>
        <v>0</v>
      </c>
      <c r="S273" s="145">
        <v>0</v>
      </c>
      <c r="T273" s="146">
        <f>S273*H273</f>
        <v>0</v>
      </c>
      <c r="AR273" s="147" t="s">
        <v>151</v>
      </c>
      <c r="AT273" s="147" t="s">
        <v>147</v>
      </c>
      <c r="AU273" s="147" t="s">
        <v>152</v>
      </c>
      <c r="AY273" s="17" t="s">
        <v>144</v>
      </c>
      <c r="BE273" s="148">
        <f>IF(N273="základná",J273,0)</f>
        <v>0</v>
      </c>
      <c r="BF273" s="148">
        <f>IF(N273="znížená",J273,0)</f>
        <v>0</v>
      </c>
      <c r="BG273" s="148">
        <f>IF(N273="zákl. prenesená",J273,0)</f>
        <v>0</v>
      </c>
      <c r="BH273" s="148">
        <f>IF(N273="zníž. prenesená",J273,0)</f>
        <v>0</v>
      </c>
      <c r="BI273" s="148">
        <f>IF(N273="nulová",J273,0)</f>
        <v>0</v>
      </c>
      <c r="BJ273" s="17" t="s">
        <v>152</v>
      </c>
      <c r="BK273" s="148">
        <f>ROUND(I273*H273,2)</f>
        <v>0</v>
      </c>
      <c r="BL273" s="17" t="s">
        <v>151</v>
      </c>
      <c r="BM273" s="147" t="s">
        <v>357</v>
      </c>
    </row>
    <row r="274" spans="2:65" s="11" customFormat="1" ht="22.9" customHeight="1">
      <c r="B274" s="124"/>
      <c r="D274" s="125" t="s">
        <v>66</v>
      </c>
      <c r="E274" s="133" t="s">
        <v>358</v>
      </c>
      <c r="F274" s="133" t="s">
        <v>359</v>
      </c>
      <c r="J274" s="134">
        <f>BK274</f>
        <v>0</v>
      </c>
      <c r="L274" s="124"/>
      <c r="M274" s="128"/>
      <c r="P274" s="129">
        <f>SUM(P275:P281)</f>
        <v>1.1958464000000002</v>
      </c>
      <c r="R274" s="129">
        <f>SUM(R275:R281)</f>
        <v>0</v>
      </c>
      <c r="T274" s="130">
        <f>SUM(T275:T281)</f>
        <v>0</v>
      </c>
      <c r="AR274" s="125" t="s">
        <v>75</v>
      </c>
      <c r="AT274" s="131" t="s">
        <v>66</v>
      </c>
      <c r="AU274" s="131" t="s">
        <v>75</v>
      </c>
      <c r="AY274" s="125" t="s">
        <v>144</v>
      </c>
      <c r="BK274" s="132">
        <f>SUM(BK275:BK281)</f>
        <v>0</v>
      </c>
    </row>
    <row r="275" spans="2:65" s="1" customFormat="1" ht="21.75" customHeight="1">
      <c r="B275" s="135"/>
      <c r="C275" s="136" t="s">
        <v>256</v>
      </c>
      <c r="D275" s="136" t="s">
        <v>147</v>
      </c>
      <c r="E275" s="137" t="s">
        <v>360</v>
      </c>
      <c r="F275" s="138" t="s">
        <v>361</v>
      </c>
      <c r="G275" s="139" t="s">
        <v>325</v>
      </c>
      <c r="H275" s="140">
        <v>0.19600000000000001</v>
      </c>
      <c r="I275" s="141"/>
      <c r="J275" s="141">
        <f>ROUND(I275*H275,2)</f>
        <v>0</v>
      </c>
      <c r="K275" s="142"/>
      <c r="L275" s="29"/>
      <c r="M275" s="143" t="s">
        <v>1</v>
      </c>
      <c r="N275" s="144" t="s">
        <v>33</v>
      </c>
      <c r="O275" s="145">
        <v>1.9162999999999999</v>
      </c>
      <c r="P275" s="145">
        <f>O275*H275</f>
        <v>0.37559480000000001</v>
      </c>
      <c r="Q275" s="145">
        <v>0</v>
      </c>
      <c r="R275" s="145">
        <f>Q275*H275</f>
        <v>0</v>
      </c>
      <c r="S275" s="145">
        <v>0</v>
      </c>
      <c r="T275" s="146">
        <f>S275*H275</f>
        <v>0</v>
      </c>
      <c r="AR275" s="147" t="s">
        <v>151</v>
      </c>
      <c r="AT275" s="147" t="s">
        <v>147</v>
      </c>
      <c r="AU275" s="147" t="s">
        <v>152</v>
      </c>
      <c r="AY275" s="17" t="s">
        <v>144</v>
      </c>
      <c r="BE275" s="148">
        <f>IF(N275="základná",J275,0)</f>
        <v>0</v>
      </c>
      <c r="BF275" s="148">
        <f>IF(N275="znížená",J275,0)</f>
        <v>0</v>
      </c>
      <c r="BG275" s="148">
        <f>IF(N275="zákl. prenesená",J275,0)</f>
        <v>0</v>
      </c>
      <c r="BH275" s="148">
        <f>IF(N275="zníž. prenesená",J275,0)</f>
        <v>0</v>
      </c>
      <c r="BI275" s="148">
        <f>IF(N275="nulová",J275,0)</f>
        <v>0</v>
      </c>
      <c r="BJ275" s="17" t="s">
        <v>152</v>
      </c>
      <c r="BK275" s="148">
        <f>ROUND(I275*H275,2)</f>
        <v>0</v>
      </c>
      <c r="BL275" s="17" t="s">
        <v>151</v>
      </c>
      <c r="BM275" s="147" t="s">
        <v>362</v>
      </c>
    </row>
    <row r="276" spans="2:65" s="1" customFormat="1" ht="24.2" customHeight="1">
      <c r="B276" s="135"/>
      <c r="C276" s="136" t="s">
        <v>363</v>
      </c>
      <c r="D276" s="136" t="s">
        <v>147</v>
      </c>
      <c r="E276" s="137" t="s">
        <v>364</v>
      </c>
      <c r="F276" s="138" t="s">
        <v>365</v>
      </c>
      <c r="G276" s="139" t="s">
        <v>325</v>
      </c>
      <c r="H276" s="140">
        <v>0.39200000000000002</v>
      </c>
      <c r="I276" s="141"/>
      <c r="J276" s="141">
        <f>ROUND(I276*H276,2)</f>
        <v>0</v>
      </c>
      <c r="K276" s="142"/>
      <c r="L276" s="29"/>
      <c r="M276" s="143" t="s">
        <v>1</v>
      </c>
      <c r="N276" s="144" t="s">
        <v>33</v>
      </c>
      <c r="O276" s="145">
        <v>6.9800000000000001E-2</v>
      </c>
      <c r="P276" s="145">
        <f>O276*H276</f>
        <v>2.73616E-2</v>
      </c>
      <c r="Q276" s="145">
        <v>0</v>
      </c>
      <c r="R276" s="145">
        <f>Q276*H276</f>
        <v>0</v>
      </c>
      <c r="S276" s="145">
        <v>0</v>
      </c>
      <c r="T276" s="146">
        <f>S276*H276</f>
        <v>0</v>
      </c>
      <c r="AR276" s="147" t="s">
        <v>151</v>
      </c>
      <c r="AT276" s="147" t="s">
        <v>147</v>
      </c>
      <c r="AU276" s="147" t="s">
        <v>152</v>
      </c>
      <c r="AY276" s="17" t="s">
        <v>144</v>
      </c>
      <c r="BE276" s="148">
        <f>IF(N276="základná",J276,0)</f>
        <v>0</v>
      </c>
      <c r="BF276" s="148">
        <f>IF(N276="znížená",J276,0)</f>
        <v>0</v>
      </c>
      <c r="BG276" s="148">
        <f>IF(N276="zákl. prenesená",J276,0)</f>
        <v>0</v>
      </c>
      <c r="BH276" s="148">
        <f>IF(N276="zníž. prenesená",J276,0)</f>
        <v>0</v>
      </c>
      <c r="BI276" s="148">
        <f>IF(N276="nulová",J276,0)</f>
        <v>0</v>
      </c>
      <c r="BJ276" s="17" t="s">
        <v>152</v>
      </c>
      <c r="BK276" s="148">
        <f>ROUND(I276*H276,2)</f>
        <v>0</v>
      </c>
      <c r="BL276" s="17" t="s">
        <v>151</v>
      </c>
      <c r="BM276" s="147" t="s">
        <v>366</v>
      </c>
    </row>
    <row r="277" spans="2:65" s="13" customFormat="1">
      <c r="B277" s="155"/>
      <c r="D277" s="150" t="s">
        <v>153</v>
      </c>
      <c r="E277" s="156" t="s">
        <v>1</v>
      </c>
      <c r="F277" s="157" t="s">
        <v>367</v>
      </c>
      <c r="H277" s="158">
        <v>0.39200000000000002</v>
      </c>
      <c r="L277" s="155"/>
      <c r="M277" s="159"/>
      <c r="T277" s="160"/>
      <c r="AT277" s="156" t="s">
        <v>153</v>
      </c>
      <c r="AU277" s="156" t="s">
        <v>152</v>
      </c>
      <c r="AV277" s="13" t="s">
        <v>152</v>
      </c>
      <c r="AW277" s="13" t="s">
        <v>25</v>
      </c>
      <c r="AX277" s="13" t="s">
        <v>67</v>
      </c>
      <c r="AY277" s="156" t="s">
        <v>144</v>
      </c>
    </row>
    <row r="278" spans="2:65" s="14" customFormat="1">
      <c r="B278" s="161"/>
      <c r="D278" s="150" t="s">
        <v>153</v>
      </c>
      <c r="E278" s="162" t="s">
        <v>1</v>
      </c>
      <c r="F278" s="163" t="s">
        <v>156</v>
      </c>
      <c r="H278" s="164">
        <v>0.39200000000000002</v>
      </c>
      <c r="L278" s="161"/>
      <c r="M278" s="165"/>
      <c r="T278" s="166"/>
      <c r="AT278" s="162" t="s">
        <v>153</v>
      </c>
      <c r="AU278" s="162" t="s">
        <v>152</v>
      </c>
      <c r="AV278" s="14" t="s">
        <v>151</v>
      </c>
      <c r="AW278" s="14" t="s">
        <v>25</v>
      </c>
      <c r="AX278" s="14" t="s">
        <v>75</v>
      </c>
      <c r="AY278" s="162" t="s">
        <v>144</v>
      </c>
    </row>
    <row r="279" spans="2:65" s="1" customFormat="1" ht="24.2" customHeight="1">
      <c r="B279" s="135"/>
      <c r="C279" s="136" t="s">
        <v>259</v>
      </c>
      <c r="D279" s="136" t="s">
        <v>147</v>
      </c>
      <c r="E279" s="137" t="s">
        <v>368</v>
      </c>
      <c r="F279" s="138" t="s">
        <v>369</v>
      </c>
      <c r="G279" s="139" t="s">
        <v>325</v>
      </c>
      <c r="H279" s="140">
        <v>2.41</v>
      </c>
      <c r="I279" s="141"/>
      <c r="J279" s="141">
        <f>ROUND(I279*H279,2)</f>
        <v>0</v>
      </c>
      <c r="K279" s="142"/>
      <c r="L279" s="29"/>
      <c r="M279" s="143" t="s">
        <v>1</v>
      </c>
      <c r="N279" s="144" t="s">
        <v>33</v>
      </c>
      <c r="O279" s="145">
        <v>0.32900000000000001</v>
      </c>
      <c r="P279" s="145">
        <f>O279*H279</f>
        <v>0.79289000000000009</v>
      </c>
      <c r="Q279" s="145">
        <v>0</v>
      </c>
      <c r="R279" s="145">
        <f>Q279*H279</f>
        <v>0</v>
      </c>
      <c r="S279" s="145">
        <v>0</v>
      </c>
      <c r="T279" s="146">
        <f>S279*H279</f>
        <v>0</v>
      </c>
      <c r="AR279" s="147" t="s">
        <v>151</v>
      </c>
      <c r="AT279" s="147" t="s">
        <v>147</v>
      </c>
      <c r="AU279" s="147" t="s">
        <v>152</v>
      </c>
      <c r="AY279" s="17" t="s">
        <v>144</v>
      </c>
      <c r="BE279" s="148">
        <f>IF(N279="základná",J279,0)</f>
        <v>0</v>
      </c>
      <c r="BF279" s="148">
        <f>IF(N279="znížená",J279,0)</f>
        <v>0</v>
      </c>
      <c r="BG279" s="148">
        <f>IF(N279="zákl. prenesená",J279,0)</f>
        <v>0</v>
      </c>
      <c r="BH279" s="148">
        <f>IF(N279="zníž. prenesená",J279,0)</f>
        <v>0</v>
      </c>
      <c r="BI279" s="148">
        <f>IF(N279="nulová",J279,0)</f>
        <v>0</v>
      </c>
      <c r="BJ279" s="17" t="s">
        <v>152</v>
      </c>
      <c r="BK279" s="148">
        <f>ROUND(I279*H279,2)</f>
        <v>0</v>
      </c>
      <c r="BL279" s="17" t="s">
        <v>151</v>
      </c>
      <c r="BM279" s="147" t="s">
        <v>370</v>
      </c>
    </row>
    <row r="280" spans="2:65" s="13" customFormat="1">
      <c r="B280" s="155"/>
      <c r="D280" s="150" t="s">
        <v>153</v>
      </c>
      <c r="E280" s="156" t="s">
        <v>1</v>
      </c>
      <c r="F280" s="157" t="s">
        <v>371</v>
      </c>
      <c r="H280" s="158">
        <v>2.4099999999999997</v>
      </c>
      <c r="L280" s="155"/>
      <c r="M280" s="159"/>
      <c r="T280" s="160"/>
      <c r="AT280" s="156" t="s">
        <v>153</v>
      </c>
      <c r="AU280" s="156" t="s">
        <v>152</v>
      </c>
      <c r="AV280" s="13" t="s">
        <v>152</v>
      </c>
      <c r="AW280" s="13" t="s">
        <v>25</v>
      </c>
      <c r="AX280" s="13" t="s">
        <v>67</v>
      </c>
      <c r="AY280" s="156" t="s">
        <v>144</v>
      </c>
    </row>
    <row r="281" spans="2:65" s="14" customFormat="1">
      <c r="B281" s="161"/>
      <c r="D281" s="150" t="s">
        <v>153</v>
      </c>
      <c r="E281" s="162" t="s">
        <v>1</v>
      </c>
      <c r="F281" s="163" t="s">
        <v>156</v>
      </c>
      <c r="H281" s="164">
        <v>2.4099999999999997</v>
      </c>
      <c r="L281" s="161"/>
      <c r="M281" s="165"/>
      <c r="T281" s="166"/>
      <c r="AT281" s="162" t="s">
        <v>153</v>
      </c>
      <c r="AU281" s="162" t="s">
        <v>152</v>
      </c>
      <c r="AV281" s="14" t="s">
        <v>151</v>
      </c>
      <c r="AW281" s="14" t="s">
        <v>25</v>
      </c>
      <c r="AX281" s="14" t="s">
        <v>75</v>
      </c>
      <c r="AY281" s="162" t="s">
        <v>144</v>
      </c>
    </row>
    <row r="282" spans="2:65" s="11" customFormat="1" ht="25.9" customHeight="1">
      <c r="B282" s="124"/>
      <c r="D282" s="125" t="s">
        <v>66</v>
      </c>
      <c r="E282" s="126" t="s">
        <v>372</v>
      </c>
      <c r="F282" s="126" t="s">
        <v>373</v>
      </c>
      <c r="J282" s="127">
        <f>BK282</f>
        <v>0</v>
      </c>
      <c r="L282" s="124"/>
      <c r="M282" s="128"/>
      <c r="P282" s="129">
        <f>P283+P294+P302+P314+P333+P340+P347+P364+P388+P394+P408</f>
        <v>39.8939199</v>
      </c>
      <c r="R282" s="129">
        <f>R283+R294+R302+R314+R333+R340+R347+R364+R388+R394+R408</f>
        <v>0.5020121018</v>
      </c>
      <c r="T282" s="130">
        <f>T283+T294+T302+T314+T333+T340+T347+T364+T388+T394+T408</f>
        <v>1.1247999999999999E-2</v>
      </c>
      <c r="AR282" s="125" t="s">
        <v>152</v>
      </c>
      <c r="AT282" s="131" t="s">
        <v>66</v>
      </c>
      <c r="AU282" s="131" t="s">
        <v>67</v>
      </c>
      <c r="AY282" s="125" t="s">
        <v>144</v>
      </c>
      <c r="BK282" s="132">
        <f>BK283+BK294+BK302+BK314+BK333+BK340+BK347+BK364+BK388+BK394+BK408</f>
        <v>0</v>
      </c>
    </row>
    <row r="283" spans="2:65" s="11" customFormat="1" ht="22.9" customHeight="1">
      <c r="B283" s="124"/>
      <c r="D283" s="125" t="s">
        <v>66</v>
      </c>
      <c r="E283" s="133" t="s">
        <v>374</v>
      </c>
      <c r="F283" s="133" t="s">
        <v>375</v>
      </c>
      <c r="J283" s="134">
        <f>BK283</f>
        <v>0</v>
      </c>
      <c r="L283" s="124"/>
      <c r="M283" s="128"/>
      <c r="P283" s="129">
        <f>SUM(P284:P293)</f>
        <v>2.2366909999999995</v>
      </c>
      <c r="R283" s="129">
        <f>SUM(R284:R293)</f>
        <v>1.993725E-2</v>
      </c>
      <c r="T283" s="130">
        <f>SUM(T284:T293)</f>
        <v>0</v>
      </c>
      <c r="AR283" s="125" t="s">
        <v>152</v>
      </c>
      <c r="AT283" s="131" t="s">
        <v>66</v>
      </c>
      <c r="AU283" s="131" t="s">
        <v>75</v>
      </c>
      <c r="AY283" s="125" t="s">
        <v>144</v>
      </c>
      <c r="BK283" s="132">
        <f>SUM(BK284:BK293)</f>
        <v>0</v>
      </c>
    </row>
    <row r="284" spans="2:65" s="1" customFormat="1" ht="24.2" customHeight="1">
      <c r="B284" s="135"/>
      <c r="C284" s="136" t="s">
        <v>376</v>
      </c>
      <c r="D284" s="136" t="s">
        <v>147</v>
      </c>
      <c r="E284" s="137" t="s">
        <v>377</v>
      </c>
      <c r="F284" s="138" t="s">
        <v>378</v>
      </c>
      <c r="G284" s="139" t="s">
        <v>159</v>
      </c>
      <c r="H284" s="140">
        <v>2.21</v>
      </c>
      <c r="I284" s="141"/>
      <c r="J284" s="141">
        <f>ROUND(I284*H284,2)</f>
        <v>0</v>
      </c>
      <c r="K284" s="142"/>
      <c r="L284" s="29"/>
      <c r="M284" s="143" t="s">
        <v>1</v>
      </c>
      <c r="N284" s="144" t="s">
        <v>33</v>
      </c>
      <c r="O284" s="145">
        <v>0.14152000000000001</v>
      </c>
      <c r="P284" s="145">
        <f>O284*H284</f>
        <v>0.31275920000000001</v>
      </c>
      <c r="Q284" s="145">
        <v>1.575E-3</v>
      </c>
      <c r="R284" s="145">
        <f>Q284*H284</f>
        <v>3.4807499999999999E-3</v>
      </c>
      <c r="S284" s="145">
        <v>0</v>
      </c>
      <c r="T284" s="146">
        <f>S284*H284</f>
        <v>0</v>
      </c>
      <c r="AR284" s="147" t="s">
        <v>187</v>
      </c>
      <c r="AT284" s="147" t="s">
        <v>147</v>
      </c>
      <c r="AU284" s="147" t="s">
        <v>152</v>
      </c>
      <c r="AY284" s="17" t="s">
        <v>144</v>
      </c>
      <c r="BE284" s="148">
        <f>IF(N284="základná",J284,0)</f>
        <v>0</v>
      </c>
      <c r="BF284" s="148">
        <f>IF(N284="znížená",J284,0)</f>
        <v>0</v>
      </c>
      <c r="BG284" s="148">
        <f>IF(N284="zákl. prenesená",J284,0)</f>
        <v>0</v>
      </c>
      <c r="BH284" s="148">
        <f>IF(N284="zníž. prenesená",J284,0)</f>
        <v>0</v>
      </c>
      <c r="BI284" s="148">
        <f>IF(N284="nulová",J284,0)</f>
        <v>0</v>
      </c>
      <c r="BJ284" s="17" t="s">
        <v>152</v>
      </c>
      <c r="BK284" s="148">
        <f>ROUND(I284*H284,2)</f>
        <v>0</v>
      </c>
      <c r="BL284" s="17" t="s">
        <v>187</v>
      </c>
      <c r="BM284" s="147" t="s">
        <v>379</v>
      </c>
    </row>
    <row r="285" spans="2:65" s="12" customFormat="1">
      <c r="B285" s="149"/>
      <c r="D285" s="150" t="s">
        <v>153</v>
      </c>
      <c r="E285" s="151" t="s">
        <v>1</v>
      </c>
      <c r="F285" s="152" t="s">
        <v>380</v>
      </c>
      <c r="H285" s="151" t="s">
        <v>1</v>
      </c>
      <c r="L285" s="149"/>
      <c r="M285" s="153"/>
      <c r="T285" s="154"/>
      <c r="AT285" s="151" t="s">
        <v>153</v>
      </c>
      <c r="AU285" s="151" t="s">
        <v>152</v>
      </c>
      <c r="AV285" s="12" t="s">
        <v>75</v>
      </c>
      <c r="AW285" s="12" t="s">
        <v>25</v>
      </c>
      <c r="AX285" s="12" t="s">
        <v>67</v>
      </c>
      <c r="AY285" s="151" t="s">
        <v>144</v>
      </c>
    </row>
    <row r="286" spans="2:65" s="13" customFormat="1">
      <c r="B286" s="155"/>
      <c r="D286" s="150" t="s">
        <v>153</v>
      </c>
      <c r="E286" s="156" t="s">
        <v>1</v>
      </c>
      <c r="F286" s="157" t="s">
        <v>381</v>
      </c>
      <c r="H286" s="158">
        <v>2.21</v>
      </c>
      <c r="L286" s="155"/>
      <c r="M286" s="159"/>
      <c r="T286" s="160"/>
      <c r="AT286" s="156" t="s">
        <v>153</v>
      </c>
      <c r="AU286" s="156" t="s">
        <v>152</v>
      </c>
      <c r="AV286" s="13" t="s">
        <v>152</v>
      </c>
      <c r="AW286" s="13" t="s">
        <v>25</v>
      </c>
      <c r="AX286" s="13" t="s">
        <v>67</v>
      </c>
      <c r="AY286" s="156" t="s">
        <v>144</v>
      </c>
    </row>
    <row r="287" spans="2:65" s="14" customFormat="1">
      <c r="B287" s="161"/>
      <c r="D287" s="150" t="s">
        <v>153</v>
      </c>
      <c r="E287" s="162" t="s">
        <v>1</v>
      </c>
      <c r="F287" s="163" t="s">
        <v>156</v>
      </c>
      <c r="H287" s="164">
        <v>2.21</v>
      </c>
      <c r="L287" s="161"/>
      <c r="M287" s="165"/>
      <c r="T287" s="166"/>
      <c r="AT287" s="162" t="s">
        <v>153</v>
      </c>
      <c r="AU287" s="162" t="s">
        <v>152</v>
      </c>
      <c r="AV287" s="14" t="s">
        <v>151</v>
      </c>
      <c r="AW287" s="14" t="s">
        <v>25</v>
      </c>
      <c r="AX287" s="14" t="s">
        <v>75</v>
      </c>
      <c r="AY287" s="162" t="s">
        <v>144</v>
      </c>
    </row>
    <row r="288" spans="2:65" s="1" customFormat="1" ht="24.2" customHeight="1">
      <c r="B288" s="135"/>
      <c r="C288" s="136" t="s">
        <v>263</v>
      </c>
      <c r="D288" s="136" t="s">
        <v>147</v>
      </c>
      <c r="E288" s="137" t="s">
        <v>382</v>
      </c>
      <c r="F288" s="138" t="s">
        <v>383</v>
      </c>
      <c r="G288" s="139" t="s">
        <v>159</v>
      </c>
      <c r="H288" s="140">
        <v>9.5399999999999991</v>
      </c>
      <c r="I288" s="141"/>
      <c r="J288" s="141">
        <f>ROUND(I288*H288,2)</f>
        <v>0</v>
      </c>
      <c r="K288" s="142"/>
      <c r="L288" s="29"/>
      <c r="M288" s="143" t="s">
        <v>1</v>
      </c>
      <c r="N288" s="144" t="s">
        <v>33</v>
      </c>
      <c r="O288" s="145">
        <v>0.20166999999999999</v>
      </c>
      <c r="P288" s="145">
        <f>O288*H288</f>
        <v>1.9239317999999996</v>
      </c>
      <c r="Q288" s="145">
        <v>1.725E-3</v>
      </c>
      <c r="R288" s="145">
        <f>Q288*H288</f>
        <v>1.6456499999999999E-2</v>
      </c>
      <c r="S288" s="145">
        <v>0</v>
      </c>
      <c r="T288" s="146">
        <f>S288*H288</f>
        <v>0</v>
      </c>
      <c r="AR288" s="147" t="s">
        <v>187</v>
      </c>
      <c r="AT288" s="147" t="s">
        <v>147</v>
      </c>
      <c r="AU288" s="147" t="s">
        <v>152</v>
      </c>
      <c r="AY288" s="17" t="s">
        <v>144</v>
      </c>
      <c r="BE288" s="148">
        <f>IF(N288="základná",J288,0)</f>
        <v>0</v>
      </c>
      <c r="BF288" s="148">
        <f>IF(N288="znížená",J288,0)</f>
        <v>0</v>
      </c>
      <c r="BG288" s="148">
        <f>IF(N288="zákl. prenesená",J288,0)</f>
        <v>0</v>
      </c>
      <c r="BH288" s="148">
        <f>IF(N288="zníž. prenesená",J288,0)</f>
        <v>0</v>
      </c>
      <c r="BI288" s="148">
        <f>IF(N288="nulová",J288,0)</f>
        <v>0</v>
      </c>
      <c r="BJ288" s="17" t="s">
        <v>152</v>
      </c>
      <c r="BK288" s="148">
        <f>ROUND(I288*H288,2)</f>
        <v>0</v>
      </c>
      <c r="BL288" s="17" t="s">
        <v>187</v>
      </c>
      <c r="BM288" s="147" t="s">
        <v>384</v>
      </c>
    </row>
    <row r="289" spans="2:65" s="12" customFormat="1">
      <c r="B289" s="149"/>
      <c r="D289" s="150" t="s">
        <v>153</v>
      </c>
      <c r="E289" s="151" t="s">
        <v>1</v>
      </c>
      <c r="F289" s="152" t="s">
        <v>385</v>
      </c>
      <c r="H289" s="151" t="s">
        <v>1</v>
      </c>
      <c r="L289" s="149"/>
      <c r="M289" s="153"/>
      <c r="T289" s="154"/>
      <c r="AT289" s="151" t="s">
        <v>153</v>
      </c>
      <c r="AU289" s="151" t="s">
        <v>152</v>
      </c>
      <c r="AV289" s="12" t="s">
        <v>75</v>
      </c>
      <c r="AW289" s="12" t="s">
        <v>25</v>
      </c>
      <c r="AX289" s="12" t="s">
        <v>67</v>
      </c>
      <c r="AY289" s="151" t="s">
        <v>144</v>
      </c>
    </row>
    <row r="290" spans="2:65" s="13" customFormat="1">
      <c r="B290" s="155"/>
      <c r="D290" s="150" t="s">
        <v>153</v>
      </c>
      <c r="E290" s="156" t="s">
        <v>1</v>
      </c>
      <c r="F290" s="157" t="s">
        <v>189</v>
      </c>
      <c r="H290" s="158">
        <v>10.8</v>
      </c>
      <c r="L290" s="155"/>
      <c r="M290" s="159"/>
      <c r="T290" s="160"/>
      <c r="AT290" s="156" t="s">
        <v>153</v>
      </c>
      <c r="AU290" s="156" t="s">
        <v>152</v>
      </c>
      <c r="AV290" s="13" t="s">
        <v>152</v>
      </c>
      <c r="AW290" s="13" t="s">
        <v>25</v>
      </c>
      <c r="AX290" s="13" t="s">
        <v>67</v>
      </c>
      <c r="AY290" s="156" t="s">
        <v>144</v>
      </c>
    </row>
    <row r="291" spans="2:65" s="13" customFormat="1">
      <c r="B291" s="155"/>
      <c r="D291" s="150" t="s">
        <v>153</v>
      </c>
      <c r="E291" s="156" t="s">
        <v>1</v>
      </c>
      <c r="F291" s="157" t="s">
        <v>190</v>
      </c>
      <c r="H291" s="158">
        <v>-1.26</v>
      </c>
      <c r="L291" s="155"/>
      <c r="M291" s="159"/>
      <c r="T291" s="160"/>
      <c r="AT291" s="156" t="s">
        <v>153</v>
      </c>
      <c r="AU291" s="156" t="s">
        <v>152</v>
      </c>
      <c r="AV291" s="13" t="s">
        <v>152</v>
      </c>
      <c r="AW291" s="13" t="s">
        <v>25</v>
      </c>
      <c r="AX291" s="13" t="s">
        <v>67</v>
      </c>
      <c r="AY291" s="156" t="s">
        <v>144</v>
      </c>
    </row>
    <row r="292" spans="2:65" s="14" customFormat="1">
      <c r="B292" s="161"/>
      <c r="D292" s="150" t="s">
        <v>153</v>
      </c>
      <c r="E292" s="162" t="s">
        <v>1</v>
      </c>
      <c r="F292" s="163" t="s">
        <v>156</v>
      </c>
      <c r="H292" s="164">
        <v>9.5399999999999991</v>
      </c>
      <c r="L292" s="161"/>
      <c r="M292" s="165"/>
      <c r="T292" s="166"/>
      <c r="AT292" s="162" t="s">
        <v>153</v>
      </c>
      <c r="AU292" s="162" t="s">
        <v>152</v>
      </c>
      <c r="AV292" s="14" t="s">
        <v>151</v>
      </c>
      <c r="AW292" s="14" t="s">
        <v>25</v>
      </c>
      <c r="AX292" s="14" t="s">
        <v>75</v>
      </c>
      <c r="AY292" s="162" t="s">
        <v>144</v>
      </c>
    </row>
    <row r="293" spans="2:65" s="1" customFormat="1" ht="24.2" customHeight="1">
      <c r="B293" s="135"/>
      <c r="C293" s="136" t="s">
        <v>386</v>
      </c>
      <c r="D293" s="136" t="s">
        <v>147</v>
      </c>
      <c r="E293" s="137" t="s">
        <v>387</v>
      </c>
      <c r="F293" s="138" t="s">
        <v>388</v>
      </c>
      <c r="G293" s="139" t="s">
        <v>352</v>
      </c>
      <c r="H293" s="140">
        <v>33.101999999999997</v>
      </c>
      <c r="I293" s="141"/>
      <c r="J293" s="141">
        <f>ROUND(I293*H293,2)</f>
        <v>0</v>
      </c>
      <c r="K293" s="142"/>
      <c r="L293" s="29"/>
      <c r="M293" s="143" t="s">
        <v>1</v>
      </c>
      <c r="N293" s="144" t="s">
        <v>33</v>
      </c>
      <c r="O293" s="145">
        <v>0</v>
      </c>
      <c r="P293" s="145">
        <f>O293*H293</f>
        <v>0</v>
      </c>
      <c r="Q293" s="145">
        <v>0</v>
      </c>
      <c r="R293" s="145">
        <f>Q293*H293</f>
        <v>0</v>
      </c>
      <c r="S293" s="145">
        <v>0</v>
      </c>
      <c r="T293" s="146">
        <f>S293*H293</f>
        <v>0</v>
      </c>
      <c r="AR293" s="147" t="s">
        <v>187</v>
      </c>
      <c r="AT293" s="147" t="s">
        <v>147</v>
      </c>
      <c r="AU293" s="147" t="s">
        <v>152</v>
      </c>
      <c r="AY293" s="17" t="s">
        <v>144</v>
      </c>
      <c r="BE293" s="148">
        <f>IF(N293="základná",J293,0)</f>
        <v>0</v>
      </c>
      <c r="BF293" s="148">
        <f>IF(N293="znížená",J293,0)</f>
        <v>0</v>
      </c>
      <c r="BG293" s="148">
        <f>IF(N293="zákl. prenesená",J293,0)</f>
        <v>0</v>
      </c>
      <c r="BH293" s="148">
        <f>IF(N293="zníž. prenesená",J293,0)</f>
        <v>0</v>
      </c>
      <c r="BI293" s="148">
        <f>IF(N293="nulová",J293,0)</f>
        <v>0</v>
      </c>
      <c r="BJ293" s="17" t="s">
        <v>152</v>
      </c>
      <c r="BK293" s="148">
        <f>ROUND(I293*H293,2)</f>
        <v>0</v>
      </c>
      <c r="BL293" s="17" t="s">
        <v>187</v>
      </c>
      <c r="BM293" s="147" t="s">
        <v>389</v>
      </c>
    </row>
    <row r="294" spans="2:65" s="11" customFormat="1" ht="22.9" customHeight="1">
      <c r="B294" s="124"/>
      <c r="D294" s="125" t="s">
        <v>66</v>
      </c>
      <c r="E294" s="133" t="s">
        <v>390</v>
      </c>
      <c r="F294" s="133" t="s">
        <v>391</v>
      </c>
      <c r="J294" s="134">
        <f>BK294</f>
        <v>0</v>
      </c>
      <c r="L294" s="124"/>
      <c r="M294" s="128"/>
      <c r="P294" s="129">
        <f>SUM(P295:P301)</f>
        <v>3.3040609999999999</v>
      </c>
      <c r="R294" s="129">
        <f>SUM(R295:R301)</f>
        <v>3.3272339999999997E-3</v>
      </c>
      <c r="T294" s="130">
        <f>SUM(T295:T301)</f>
        <v>0</v>
      </c>
      <c r="AR294" s="125" t="s">
        <v>152</v>
      </c>
      <c r="AT294" s="131" t="s">
        <v>66</v>
      </c>
      <c r="AU294" s="131" t="s">
        <v>75</v>
      </c>
      <c r="AY294" s="125" t="s">
        <v>144</v>
      </c>
      <c r="BK294" s="132">
        <f>SUM(BK295:BK301)</f>
        <v>0</v>
      </c>
    </row>
    <row r="295" spans="2:65" s="1" customFormat="1" ht="21.75" customHeight="1">
      <c r="B295" s="135"/>
      <c r="C295" s="136" t="s">
        <v>268</v>
      </c>
      <c r="D295" s="136" t="s">
        <v>147</v>
      </c>
      <c r="E295" s="137" t="s">
        <v>392</v>
      </c>
      <c r="F295" s="138" t="s">
        <v>393</v>
      </c>
      <c r="G295" s="139" t="s">
        <v>167</v>
      </c>
      <c r="H295" s="140">
        <v>5.3</v>
      </c>
      <c r="I295" s="141"/>
      <c r="J295" s="141">
        <f>ROUND(I295*H295,2)</f>
        <v>0</v>
      </c>
      <c r="K295" s="142"/>
      <c r="L295" s="29"/>
      <c r="M295" s="143" t="s">
        <v>1</v>
      </c>
      <c r="N295" s="144" t="s">
        <v>33</v>
      </c>
      <c r="O295" s="145">
        <v>0.57737000000000005</v>
      </c>
      <c r="P295" s="145">
        <f>O295*H295</f>
        <v>3.0600610000000001</v>
      </c>
      <c r="Q295" s="145">
        <v>6.2777999999999998E-4</v>
      </c>
      <c r="R295" s="145">
        <f>Q295*H295</f>
        <v>3.3272339999999997E-3</v>
      </c>
      <c r="S295" s="145">
        <v>0</v>
      </c>
      <c r="T295" s="146">
        <f>S295*H295</f>
        <v>0</v>
      </c>
      <c r="AR295" s="147" t="s">
        <v>187</v>
      </c>
      <c r="AT295" s="147" t="s">
        <v>147</v>
      </c>
      <c r="AU295" s="147" t="s">
        <v>152</v>
      </c>
      <c r="AY295" s="17" t="s">
        <v>144</v>
      </c>
      <c r="BE295" s="148">
        <f>IF(N295="základná",J295,0)</f>
        <v>0</v>
      </c>
      <c r="BF295" s="148">
        <f>IF(N295="znížená",J295,0)</f>
        <v>0</v>
      </c>
      <c r="BG295" s="148">
        <f>IF(N295="zákl. prenesená",J295,0)</f>
        <v>0</v>
      </c>
      <c r="BH295" s="148">
        <f>IF(N295="zníž. prenesená",J295,0)</f>
        <v>0</v>
      </c>
      <c r="BI295" s="148">
        <f>IF(N295="nulová",J295,0)</f>
        <v>0</v>
      </c>
      <c r="BJ295" s="17" t="s">
        <v>152</v>
      </c>
      <c r="BK295" s="148">
        <f>ROUND(I295*H295,2)</f>
        <v>0</v>
      </c>
      <c r="BL295" s="17" t="s">
        <v>187</v>
      </c>
      <c r="BM295" s="147" t="s">
        <v>394</v>
      </c>
    </row>
    <row r="296" spans="2:65" s="13" customFormat="1">
      <c r="B296" s="155"/>
      <c r="D296" s="150" t="s">
        <v>153</v>
      </c>
      <c r="E296" s="156" t="s">
        <v>1</v>
      </c>
      <c r="F296" s="157" t="s">
        <v>395</v>
      </c>
      <c r="H296" s="158">
        <v>5.3</v>
      </c>
      <c r="L296" s="155"/>
      <c r="M296" s="159"/>
      <c r="T296" s="160"/>
      <c r="AT296" s="156" t="s">
        <v>153</v>
      </c>
      <c r="AU296" s="156" t="s">
        <v>152</v>
      </c>
      <c r="AV296" s="13" t="s">
        <v>152</v>
      </c>
      <c r="AW296" s="13" t="s">
        <v>25</v>
      </c>
      <c r="AX296" s="13" t="s">
        <v>67</v>
      </c>
      <c r="AY296" s="156" t="s">
        <v>144</v>
      </c>
    </row>
    <row r="297" spans="2:65" s="14" customFormat="1">
      <c r="B297" s="161"/>
      <c r="D297" s="150" t="s">
        <v>153</v>
      </c>
      <c r="E297" s="162" t="s">
        <v>1</v>
      </c>
      <c r="F297" s="163" t="s">
        <v>156</v>
      </c>
      <c r="H297" s="164">
        <v>5.3</v>
      </c>
      <c r="L297" s="161"/>
      <c r="M297" s="165"/>
      <c r="T297" s="166"/>
      <c r="AT297" s="162" t="s">
        <v>153</v>
      </c>
      <c r="AU297" s="162" t="s">
        <v>152</v>
      </c>
      <c r="AV297" s="14" t="s">
        <v>151</v>
      </c>
      <c r="AW297" s="14" t="s">
        <v>25</v>
      </c>
      <c r="AX297" s="14" t="s">
        <v>75</v>
      </c>
      <c r="AY297" s="162" t="s">
        <v>144</v>
      </c>
    </row>
    <row r="298" spans="2:65" s="1" customFormat="1" ht="24.2" customHeight="1">
      <c r="B298" s="135"/>
      <c r="C298" s="136" t="s">
        <v>396</v>
      </c>
      <c r="D298" s="136" t="s">
        <v>147</v>
      </c>
      <c r="E298" s="137" t="s">
        <v>397</v>
      </c>
      <c r="F298" s="138" t="s">
        <v>398</v>
      </c>
      <c r="G298" s="139" t="s">
        <v>223</v>
      </c>
      <c r="H298" s="140">
        <v>1</v>
      </c>
      <c r="I298" s="141"/>
      <c r="J298" s="141">
        <f>ROUND(I298*H298,2)</f>
        <v>0</v>
      </c>
      <c r="K298" s="142"/>
      <c r="L298" s="29"/>
      <c r="M298" s="143" t="s">
        <v>1</v>
      </c>
      <c r="N298" s="144" t="s">
        <v>33</v>
      </c>
      <c r="O298" s="145">
        <v>0.24399999999999999</v>
      </c>
      <c r="P298" s="145">
        <f>O298*H298</f>
        <v>0.24399999999999999</v>
      </c>
      <c r="Q298" s="145">
        <v>0</v>
      </c>
      <c r="R298" s="145">
        <f>Q298*H298</f>
        <v>0</v>
      </c>
      <c r="S298" s="145">
        <v>0</v>
      </c>
      <c r="T298" s="146">
        <f>S298*H298</f>
        <v>0</v>
      </c>
      <c r="AR298" s="147" t="s">
        <v>187</v>
      </c>
      <c r="AT298" s="147" t="s">
        <v>147</v>
      </c>
      <c r="AU298" s="147" t="s">
        <v>152</v>
      </c>
      <c r="AY298" s="17" t="s">
        <v>144</v>
      </c>
      <c r="BE298" s="148">
        <f>IF(N298="základná",J298,0)</f>
        <v>0</v>
      </c>
      <c r="BF298" s="148">
        <f>IF(N298="znížená",J298,0)</f>
        <v>0</v>
      </c>
      <c r="BG298" s="148">
        <f>IF(N298="zákl. prenesená",J298,0)</f>
        <v>0</v>
      </c>
      <c r="BH298" s="148">
        <f>IF(N298="zníž. prenesená",J298,0)</f>
        <v>0</v>
      </c>
      <c r="BI298" s="148">
        <f>IF(N298="nulová",J298,0)</f>
        <v>0</v>
      </c>
      <c r="BJ298" s="17" t="s">
        <v>152</v>
      </c>
      <c r="BK298" s="148">
        <f>ROUND(I298*H298,2)</f>
        <v>0</v>
      </c>
      <c r="BL298" s="17" t="s">
        <v>187</v>
      </c>
      <c r="BM298" s="147" t="s">
        <v>399</v>
      </c>
    </row>
    <row r="299" spans="2:65" s="13" customFormat="1">
      <c r="B299" s="155"/>
      <c r="D299" s="150" t="s">
        <v>153</v>
      </c>
      <c r="E299" s="156" t="s">
        <v>1</v>
      </c>
      <c r="F299" s="157" t="s">
        <v>400</v>
      </c>
      <c r="H299" s="158">
        <v>1</v>
      </c>
      <c r="L299" s="155"/>
      <c r="M299" s="159"/>
      <c r="T299" s="160"/>
      <c r="AT299" s="156" t="s">
        <v>153</v>
      </c>
      <c r="AU299" s="156" t="s">
        <v>152</v>
      </c>
      <c r="AV299" s="13" t="s">
        <v>152</v>
      </c>
      <c r="AW299" s="13" t="s">
        <v>25</v>
      </c>
      <c r="AX299" s="13" t="s">
        <v>67</v>
      </c>
      <c r="AY299" s="156" t="s">
        <v>144</v>
      </c>
    </row>
    <row r="300" spans="2:65" s="14" customFormat="1">
      <c r="B300" s="161"/>
      <c r="D300" s="150" t="s">
        <v>153</v>
      </c>
      <c r="E300" s="162" t="s">
        <v>1</v>
      </c>
      <c r="F300" s="163" t="s">
        <v>156</v>
      </c>
      <c r="H300" s="164">
        <v>1</v>
      </c>
      <c r="L300" s="161"/>
      <c r="M300" s="165"/>
      <c r="T300" s="166"/>
      <c r="AT300" s="162" t="s">
        <v>153</v>
      </c>
      <c r="AU300" s="162" t="s">
        <v>152</v>
      </c>
      <c r="AV300" s="14" t="s">
        <v>151</v>
      </c>
      <c r="AW300" s="14" t="s">
        <v>25</v>
      </c>
      <c r="AX300" s="14" t="s">
        <v>75</v>
      </c>
      <c r="AY300" s="162" t="s">
        <v>144</v>
      </c>
    </row>
    <row r="301" spans="2:65" s="1" customFormat="1" ht="24.2" customHeight="1">
      <c r="B301" s="135"/>
      <c r="C301" s="136" t="s">
        <v>273</v>
      </c>
      <c r="D301" s="136" t="s">
        <v>147</v>
      </c>
      <c r="E301" s="137" t="s">
        <v>401</v>
      </c>
      <c r="F301" s="138" t="s">
        <v>402</v>
      </c>
      <c r="G301" s="139" t="s">
        <v>352</v>
      </c>
      <c r="H301" s="140">
        <v>32.454000000000001</v>
      </c>
      <c r="I301" s="141"/>
      <c r="J301" s="141">
        <f>ROUND(I301*H301,2)</f>
        <v>0</v>
      </c>
      <c r="K301" s="142"/>
      <c r="L301" s="29"/>
      <c r="M301" s="143" t="s">
        <v>1</v>
      </c>
      <c r="N301" s="144" t="s">
        <v>33</v>
      </c>
      <c r="O301" s="145">
        <v>0</v>
      </c>
      <c r="P301" s="145">
        <f>O301*H301</f>
        <v>0</v>
      </c>
      <c r="Q301" s="145">
        <v>0</v>
      </c>
      <c r="R301" s="145">
        <f>Q301*H301</f>
        <v>0</v>
      </c>
      <c r="S301" s="145">
        <v>0</v>
      </c>
      <c r="T301" s="146">
        <f>S301*H301</f>
        <v>0</v>
      </c>
      <c r="AR301" s="147" t="s">
        <v>187</v>
      </c>
      <c r="AT301" s="147" t="s">
        <v>147</v>
      </c>
      <c r="AU301" s="147" t="s">
        <v>152</v>
      </c>
      <c r="AY301" s="17" t="s">
        <v>144</v>
      </c>
      <c r="BE301" s="148">
        <f>IF(N301="základná",J301,0)</f>
        <v>0</v>
      </c>
      <c r="BF301" s="148">
        <f>IF(N301="znížená",J301,0)</f>
        <v>0</v>
      </c>
      <c r="BG301" s="148">
        <f>IF(N301="zákl. prenesená",J301,0)</f>
        <v>0</v>
      </c>
      <c r="BH301" s="148">
        <f>IF(N301="zníž. prenesená",J301,0)</f>
        <v>0</v>
      </c>
      <c r="BI301" s="148">
        <f>IF(N301="nulová",J301,0)</f>
        <v>0</v>
      </c>
      <c r="BJ301" s="17" t="s">
        <v>152</v>
      </c>
      <c r="BK301" s="148">
        <f>ROUND(I301*H301,2)</f>
        <v>0</v>
      </c>
      <c r="BL301" s="17" t="s">
        <v>187</v>
      </c>
      <c r="BM301" s="147" t="s">
        <v>403</v>
      </c>
    </row>
    <row r="302" spans="2:65" s="11" customFormat="1" ht="22.9" customHeight="1">
      <c r="B302" s="124"/>
      <c r="D302" s="125" t="s">
        <v>66</v>
      </c>
      <c r="E302" s="133" t="s">
        <v>404</v>
      </c>
      <c r="F302" s="133" t="s">
        <v>405</v>
      </c>
      <c r="J302" s="134">
        <f>BK302</f>
        <v>0</v>
      </c>
      <c r="L302" s="124"/>
      <c r="M302" s="128"/>
      <c r="P302" s="129">
        <f>SUM(P303:P313)</f>
        <v>3.684075</v>
      </c>
      <c r="R302" s="129">
        <f>SUM(R303:R313)</f>
        <v>5.1489549999999993E-3</v>
      </c>
      <c r="T302" s="130">
        <f>SUM(T303:T313)</f>
        <v>0</v>
      </c>
      <c r="AR302" s="125" t="s">
        <v>152</v>
      </c>
      <c r="AT302" s="131" t="s">
        <v>66</v>
      </c>
      <c r="AU302" s="131" t="s">
        <v>75</v>
      </c>
      <c r="AY302" s="125" t="s">
        <v>144</v>
      </c>
      <c r="BK302" s="132">
        <f>SUM(BK303:BK313)</f>
        <v>0</v>
      </c>
    </row>
    <row r="303" spans="2:65" s="1" customFormat="1" ht="24.2" customHeight="1">
      <c r="B303" s="135"/>
      <c r="C303" s="136" t="s">
        <v>406</v>
      </c>
      <c r="D303" s="136" t="s">
        <v>147</v>
      </c>
      <c r="E303" s="137" t="s">
        <v>407</v>
      </c>
      <c r="F303" s="138" t="s">
        <v>408</v>
      </c>
      <c r="G303" s="139" t="s">
        <v>167</v>
      </c>
      <c r="H303" s="140">
        <v>12.7</v>
      </c>
      <c r="I303" s="141"/>
      <c r="J303" s="141">
        <f>ROUND(I303*H303,2)</f>
        <v>0</v>
      </c>
      <c r="K303" s="142"/>
      <c r="L303" s="29"/>
      <c r="M303" s="143" t="s">
        <v>1</v>
      </c>
      <c r="N303" s="144" t="s">
        <v>33</v>
      </c>
      <c r="O303" s="145">
        <v>0.24045</v>
      </c>
      <c r="P303" s="145">
        <f>O303*H303</f>
        <v>3.053715</v>
      </c>
      <c r="Q303" s="145">
        <v>4.1650000000000003E-5</v>
      </c>
      <c r="R303" s="145">
        <f>Q303*H303</f>
        <v>5.2895500000000001E-4</v>
      </c>
      <c r="S303" s="145">
        <v>0</v>
      </c>
      <c r="T303" s="146">
        <f>S303*H303</f>
        <v>0</v>
      </c>
      <c r="AR303" s="147" t="s">
        <v>187</v>
      </c>
      <c r="AT303" s="147" t="s">
        <v>147</v>
      </c>
      <c r="AU303" s="147" t="s">
        <v>152</v>
      </c>
      <c r="AY303" s="17" t="s">
        <v>144</v>
      </c>
      <c r="BE303" s="148">
        <f>IF(N303="základná",J303,0)</f>
        <v>0</v>
      </c>
      <c r="BF303" s="148">
        <f>IF(N303="znížená",J303,0)</f>
        <v>0</v>
      </c>
      <c r="BG303" s="148">
        <f>IF(N303="zákl. prenesená",J303,0)</f>
        <v>0</v>
      </c>
      <c r="BH303" s="148">
        <f>IF(N303="zníž. prenesená",J303,0)</f>
        <v>0</v>
      </c>
      <c r="BI303" s="148">
        <f>IF(N303="nulová",J303,0)</f>
        <v>0</v>
      </c>
      <c r="BJ303" s="17" t="s">
        <v>152</v>
      </c>
      <c r="BK303" s="148">
        <f>ROUND(I303*H303,2)</f>
        <v>0</v>
      </c>
      <c r="BL303" s="17" t="s">
        <v>187</v>
      </c>
      <c r="BM303" s="147" t="s">
        <v>409</v>
      </c>
    </row>
    <row r="304" spans="2:65" s="13" customFormat="1">
      <c r="B304" s="155"/>
      <c r="D304" s="150" t="s">
        <v>153</v>
      </c>
      <c r="E304" s="156" t="s">
        <v>1</v>
      </c>
      <c r="F304" s="157" t="s">
        <v>410</v>
      </c>
      <c r="H304" s="158">
        <v>9.6</v>
      </c>
      <c r="L304" s="155"/>
      <c r="M304" s="159"/>
      <c r="T304" s="160"/>
      <c r="AT304" s="156" t="s">
        <v>153</v>
      </c>
      <c r="AU304" s="156" t="s">
        <v>152</v>
      </c>
      <c r="AV304" s="13" t="s">
        <v>152</v>
      </c>
      <c r="AW304" s="13" t="s">
        <v>25</v>
      </c>
      <c r="AX304" s="13" t="s">
        <v>67</v>
      </c>
      <c r="AY304" s="156" t="s">
        <v>144</v>
      </c>
    </row>
    <row r="305" spans="2:65" s="13" customFormat="1">
      <c r="B305" s="155"/>
      <c r="D305" s="150" t="s">
        <v>153</v>
      </c>
      <c r="E305" s="156" t="s">
        <v>1</v>
      </c>
      <c r="F305" s="157" t="s">
        <v>411</v>
      </c>
      <c r="H305" s="158">
        <v>3.1</v>
      </c>
      <c r="L305" s="155"/>
      <c r="M305" s="159"/>
      <c r="T305" s="160"/>
      <c r="AT305" s="156" t="s">
        <v>153</v>
      </c>
      <c r="AU305" s="156" t="s">
        <v>152</v>
      </c>
      <c r="AV305" s="13" t="s">
        <v>152</v>
      </c>
      <c r="AW305" s="13" t="s">
        <v>25</v>
      </c>
      <c r="AX305" s="13" t="s">
        <v>67</v>
      </c>
      <c r="AY305" s="156" t="s">
        <v>144</v>
      </c>
    </row>
    <row r="306" spans="2:65" s="14" customFormat="1">
      <c r="B306" s="161"/>
      <c r="D306" s="150" t="s">
        <v>153</v>
      </c>
      <c r="E306" s="162" t="s">
        <v>1</v>
      </c>
      <c r="F306" s="163" t="s">
        <v>156</v>
      </c>
      <c r="H306" s="164">
        <v>12.7</v>
      </c>
      <c r="L306" s="161"/>
      <c r="M306" s="165"/>
      <c r="T306" s="166"/>
      <c r="AT306" s="162" t="s">
        <v>153</v>
      </c>
      <c r="AU306" s="162" t="s">
        <v>152</v>
      </c>
      <c r="AV306" s="14" t="s">
        <v>151</v>
      </c>
      <c r="AW306" s="14" t="s">
        <v>25</v>
      </c>
      <c r="AX306" s="14" t="s">
        <v>75</v>
      </c>
      <c r="AY306" s="162" t="s">
        <v>144</v>
      </c>
    </row>
    <row r="307" spans="2:65" s="1" customFormat="1" ht="16.5" customHeight="1">
      <c r="B307" s="135"/>
      <c r="C307" s="173" t="s">
        <v>277</v>
      </c>
      <c r="D307" s="173" t="s">
        <v>226</v>
      </c>
      <c r="E307" s="174" t="s">
        <v>412</v>
      </c>
      <c r="F307" s="175" t="s">
        <v>413</v>
      </c>
      <c r="G307" s="176" t="s">
        <v>167</v>
      </c>
      <c r="H307" s="177">
        <v>12.7</v>
      </c>
      <c r="I307" s="178"/>
      <c r="J307" s="178">
        <f>ROUND(I307*H307,2)</f>
        <v>0</v>
      </c>
      <c r="K307" s="179"/>
      <c r="L307" s="180"/>
      <c r="M307" s="181" t="s">
        <v>1</v>
      </c>
      <c r="N307" s="182" t="s">
        <v>33</v>
      </c>
      <c r="O307" s="145">
        <v>0</v>
      </c>
      <c r="P307" s="145">
        <f>O307*H307</f>
        <v>0</v>
      </c>
      <c r="Q307" s="145">
        <v>2.9999999999999997E-4</v>
      </c>
      <c r="R307" s="145">
        <f>Q307*H307</f>
        <v>3.8099999999999996E-3</v>
      </c>
      <c r="S307" s="145">
        <v>0</v>
      </c>
      <c r="T307" s="146">
        <f>S307*H307</f>
        <v>0</v>
      </c>
      <c r="AR307" s="147" t="s">
        <v>233</v>
      </c>
      <c r="AT307" s="147" t="s">
        <v>226</v>
      </c>
      <c r="AU307" s="147" t="s">
        <v>152</v>
      </c>
      <c r="AY307" s="17" t="s">
        <v>144</v>
      </c>
      <c r="BE307" s="148">
        <f>IF(N307="základná",J307,0)</f>
        <v>0</v>
      </c>
      <c r="BF307" s="148">
        <f>IF(N307="znížená",J307,0)</f>
        <v>0</v>
      </c>
      <c r="BG307" s="148">
        <f>IF(N307="zákl. prenesená",J307,0)</f>
        <v>0</v>
      </c>
      <c r="BH307" s="148">
        <f>IF(N307="zníž. prenesená",J307,0)</f>
        <v>0</v>
      </c>
      <c r="BI307" s="148">
        <f>IF(N307="nulová",J307,0)</f>
        <v>0</v>
      </c>
      <c r="BJ307" s="17" t="s">
        <v>152</v>
      </c>
      <c r="BK307" s="148">
        <f>ROUND(I307*H307,2)</f>
        <v>0</v>
      </c>
      <c r="BL307" s="17" t="s">
        <v>187</v>
      </c>
      <c r="BM307" s="147" t="s">
        <v>414</v>
      </c>
    </row>
    <row r="308" spans="2:65" s="1" customFormat="1" ht="24.2" customHeight="1">
      <c r="B308" s="135"/>
      <c r="C308" s="136" t="s">
        <v>415</v>
      </c>
      <c r="D308" s="136" t="s">
        <v>147</v>
      </c>
      <c r="E308" s="137" t="s">
        <v>416</v>
      </c>
      <c r="F308" s="138" t="s">
        <v>417</v>
      </c>
      <c r="G308" s="139" t="s">
        <v>223</v>
      </c>
      <c r="H308" s="140">
        <v>3</v>
      </c>
      <c r="I308" s="141"/>
      <c r="J308" s="141">
        <f>ROUND(I308*H308,2)</f>
        <v>0</v>
      </c>
      <c r="K308" s="142"/>
      <c r="L308" s="29"/>
      <c r="M308" s="143" t="s">
        <v>1</v>
      </c>
      <c r="N308" s="144" t="s">
        <v>33</v>
      </c>
      <c r="O308" s="145">
        <v>0.21012</v>
      </c>
      <c r="P308" s="145">
        <f>O308*H308</f>
        <v>0.63036000000000003</v>
      </c>
      <c r="Q308" s="145">
        <v>0</v>
      </c>
      <c r="R308" s="145">
        <f>Q308*H308</f>
        <v>0</v>
      </c>
      <c r="S308" s="145">
        <v>0</v>
      </c>
      <c r="T308" s="146">
        <f>S308*H308</f>
        <v>0</v>
      </c>
      <c r="AR308" s="147" t="s">
        <v>187</v>
      </c>
      <c r="AT308" s="147" t="s">
        <v>147</v>
      </c>
      <c r="AU308" s="147" t="s">
        <v>152</v>
      </c>
      <c r="AY308" s="17" t="s">
        <v>144</v>
      </c>
      <c r="BE308" s="148">
        <f>IF(N308="základná",J308,0)</f>
        <v>0</v>
      </c>
      <c r="BF308" s="148">
        <f>IF(N308="znížená",J308,0)</f>
        <v>0</v>
      </c>
      <c r="BG308" s="148">
        <f>IF(N308="zákl. prenesená",J308,0)</f>
        <v>0</v>
      </c>
      <c r="BH308" s="148">
        <f>IF(N308="zníž. prenesená",J308,0)</f>
        <v>0</v>
      </c>
      <c r="BI308" s="148">
        <f>IF(N308="nulová",J308,0)</f>
        <v>0</v>
      </c>
      <c r="BJ308" s="17" t="s">
        <v>152</v>
      </c>
      <c r="BK308" s="148">
        <f>ROUND(I308*H308,2)</f>
        <v>0</v>
      </c>
      <c r="BL308" s="17" t="s">
        <v>187</v>
      </c>
      <c r="BM308" s="147" t="s">
        <v>418</v>
      </c>
    </row>
    <row r="309" spans="2:65" s="13" customFormat="1" ht="22.5">
      <c r="B309" s="155"/>
      <c r="D309" s="150" t="s">
        <v>153</v>
      </c>
      <c r="E309" s="156" t="s">
        <v>1</v>
      </c>
      <c r="F309" s="157" t="s">
        <v>419</v>
      </c>
      <c r="H309" s="158">
        <v>2</v>
      </c>
      <c r="L309" s="155"/>
      <c r="M309" s="159"/>
      <c r="T309" s="160"/>
      <c r="AT309" s="156" t="s">
        <v>153</v>
      </c>
      <c r="AU309" s="156" t="s">
        <v>152</v>
      </c>
      <c r="AV309" s="13" t="s">
        <v>152</v>
      </c>
      <c r="AW309" s="13" t="s">
        <v>25</v>
      </c>
      <c r="AX309" s="13" t="s">
        <v>67</v>
      </c>
      <c r="AY309" s="156" t="s">
        <v>144</v>
      </c>
    </row>
    <row r="310" spans="2:65" s="13" customFormat="1">
      <c r="B310" s="155"/>
      <c r="D310" s="150" t="s">
        <v>153</v>
      </c>
      <c r="E310" s="156" t="s">
        <v>1</v>
      </c>
      <c r="F310" s="157" t="s">
        <v>420</v>
      </c>
      <c r="H310" s="158">
        <v>1</v>
      </c>
      <c r="L310" s="155"/>
      <c r="M310" s="159"/>
      <c r="T310" s="160"/>
      <c r="AT310" s="156" t="s">
        <v>153</v>
      </c>
      <c r="AU310" s="156" t="s">
        <v>152</v>
      </c>
      <c r="AV310" s="13" t="s">
        <v>152</v>
      </c>
      <c r="AW310" s="13" t="s">
        <v>25</v>
      </c>
      <c r="AX310" s="13" t="s">
        <v>67</v>
      </c>
      <c r="AY310" s="156" t="s">
        <v>144</v>
      </c>
    </row>
    <row r="311" spans="2:65" s="14" customFormat="1">
      <c r="B311" s="161"/>
      <c r="D311" s="150" t="s">
        <v>153</v>
      </c>
      <c r="E311" s="162" t="s">
        <v>1</v>
      </c>
      <c r="F311" s="163" t="s">
        <v>156</v>
      </c>
      <c r="H311" s="164">
        <v>3</v>
      </c>
      <c r="L311" s="161"/>
      <c r="M311" s="165"/>
      <c r="T311" s="166"/>
      <c r="AT311" s="162" t="s">
        <v>153</v>
      </c>
      <c r="AU311" s="162" t="s">
        <v>152</v>
      </c>
      <c r="AV311" s="14" t="s">
        <v>151</v>
      </c>
      <c r="AW311" s="14" t="s">
        <v>25</v>
      </c>
      <c r="AX311" s="14" t="s">
        <v>75</v>
      </c>
      <c r="AY311" s="162" t="s">
        <v>144</v>
      </c>
    </row>
    <row r="312" spans="2:65" s="1" customFormat="1" ht="21.75" customHeight="1">
      <c r="B312" s="135"/>
      <c r="C312" s="173" t="s">
        <v>282</v>
      </c>
      <c r="D312" s="173" t="s">
        <v>226</v>
      </c>
      <c r="E312" s="174" t="s">
        <v>421</v>
      </c>
      <c r="F312" s="175" t="s">
        <v>422</v>
      </c>
      <c r="G312" s="176" t="s">
        <v>223</v>
      </c>
      <c r="H312" s="177">
        <v>3</v>
      </c>
      <c r="I312" s="178"/>
      <c r="J312" s="178">
        <f>ROUND(I312*H312,2)</f>
        <v>0</v>
      </c>
      <c r="K312" s="179"/>
      <c r="L312" s="180"/>
      <c r="M312" s="181" t="s">
        <v>1</v>
      </c>
      <c r="N312" s="182" t="s">
        <v>33</v>
      </c>
      <c r="O312" s="145">
        <v>0</v>
      </c>
      <c r="P312" s="145">
        <f>O312*H312</f>
        <v>0</v>
      </c>
      <c r="Q312" s="145">
        <v>2.7E-4</v>
      </c>
      <c r="R312" s="145">
        <f>Q312*H312</f>
        <v>8.0999999999999996E-4</v>
      </c>
      <c r="S312" s="145">
        <v>0</v>
      </c>
      <c r="T312" s="146">
        <f>S312*H312</f>
        <v>0</v>
      </c>
      <c r="AR312" s="147" t="s">
        <v>233</v>
      </c>
      <c r="AT312" s="147" t="s">
        <v>226</v>
      </c>
      <c r="AU312" s="147" t="s">
        <v>152</v>
      </c>
      <c r="AY312" s="17" t="s">
        <v>144</v>
      </c>
      <c r="BE312" s="148">
        <f>IF(N312="základná",J312,0)</f>
        <v>0</v>
      </c>
      <c r="BF312" s="148">
        <f>IF(N312="znížená",J312,0)</f>
        <v>0</v>
      </c>
      <c r="BG312" s="148">
        <f>IF(N312="zákl. prenesená",J312,0)</f>
        <v>0</v>
      </c>
      <c r="BH312" s="148">
        <f>IF(N312="zníž. prenesená",J312,0)</f>
        <v>0</v>
      </c>
      <c r="BI312" s="148">
        <f>IF(N312="nulová",J312,0)</f>
        <v>0</v>
      </c>
      <c r="BJ312" s="17" t="s">
        <v>152</v>
      </c>
      <c r="BK312" s="148">
        <f>ROUND(I312*H312,2)</f>
        <v>0</v>
      </c>
      <c r="BL312" s="17" t="s">
        <v>187</v>
      </c>
      <c r="BM312" s="147" t="s">
        <v>423</v>
      </c>
    </row>
    <row r="313" spans="2:65" s="1" customFormat="1" ht="24.2" customHeight="1">
      <c r="B313" s="135"/>
      <c r="C313" s="136" t="s">
        <v>424</v>
      </c>
      <c r="D313" s="136" t="s">
        <v>147</v>
      </c>
      <c r="E313" s="137" t="s">
        <v>425</v>
      </c>
      <c r="F313" s="138" t="s">
        <v>426</v>
      </c>
      <c r="G313" s="139" t="s">
        <v>352</v>
      </c>
      <c r="H313" s="140">
        <v>32.682000000000002</v>
      </c>
      <c r="I313" s="141"/>
      <c r="J313" s="141">
        <f>ROUND(I313*H313,2)</f>
        <v>0</v>
      </c>
      <c r="K313" s="142"/>
      <c r="L313" s="29"/>
      <c r="M313" s="143" t="s">
        <v>1</v>
      </c>
      <c r="N313" s="144" t="s">
        <v>33</v>
      </c>
      <c r="O313" s="145">
        <v>0</v>
      </c>
      <c r="P313" s="145">
        <f>O313*H313</f>
        <v>0</v>
      </c>
      <c r="Q313" s="145">
        <v>0</v>
      </c>
      <c r="R313" s="145">
        <f>Q313*H313</f>
        <v>0</v>
      </c>
      <c r="S313" s="145">
        <v>0</v>
      </c>
      <c r="T313" s="146">
        <f>S313*H313</f>
        <v>0</v>
      </c>
      <c r="AR313" s="147" t="s">
        <v>187</v>
      </c>
      <c r="AT313" s="147" t="s">
        <v>147</v>
      </c>
      <c r="AU313" s="147" t="s">
        <v>152</v>
      </c>
      <c r="AY313" s="17" t="s">
        <v>144</v>
      </c>
      <c r="BE313" s="148">
        <f>IF(N313="základná",J313,0)</f>
        <v>0</v>
      </c>
      <c r="BF313" s="148">
        <f>IF(N313="znížená",J313,0)</f>
        <v>0</v>
      </c>
      <c r="BG313" s="148">
        <f>IF(N313="zákl. prenesená",J313,0)</f>
        <v>0</v>
      </c>
      <c r="BH313" s="148">
        <f>IF(N313="zníž. prenesená",J313,0)</f>
        <v>0</v>
      </c>
      <c r="BI313" s="148">
        <f>IF(N313="nulová",J313,0)</f>
        <v>0</v>
      </c>
      <c r="BJ313" s="17" t="s">
        <v>152</v>
      </c>
      <c r="BK313" s="148">
        <f>ROUND(I313*H313,2)</f>
        <v>0</v>
      </c>
      <c r="BL313" s="17" t="s">
        <v>187</v>
      </c>
      <c r="BM313" s="147" t="s">
        <v>427</v>
      </c>
    </row>
    <row r="314" spans="2:65" s="11" customFormat="1" ht="22.9" customHeight="1">
      <c r="B314" s="124"/>
      <c r="D314" s="125" t="s">
        <v>66</v>
      </c>
      <c r="E314" s="133" t="s">
        <v>428</v>
      </c>
      <c r="F314" s="133" t="s">
        <v>429</v>
      </c>
      <c r="J314" s="134">
        <f>BK314</f>
        <v>0</v>
      </c>
      <c r="L314" s="124"/>
      <c r="M314" s="128"/>
      <c r="P314" s="129">
        <f>SUM(P315:P332)</f>
        <v>6.0019599999999995</v>
      </c>
      <c r="R314" s="129">
        <f>SUM(R315:R332)</f>
        <v>5.2822200000000007E-2</v>
      </c>
      <c r="T314" s="130">
        <f>SUM(T315:T332)</f>
        <v>0</v>
      </c>
      <c r="AR314" s="125" t="s">
        <v>152</v>
      </c>
      <c r="AT314" s="131" t="s">
        <v>66</v>
      </c>
      <c r="AU314" s="131" t="s">
        <v>75</v>
      </c>
      <c r="AY314" s="125" t="s">
        <v>144</v>
      </c>
      <c r="BK314" s="132">
        <f>SUM(BK315:BK332)</f>
        <v>0</v>
      </c>
    </row>
    <row r="315" spans="2:65" s="1" customFormat="1" ht="16.5" customHeight="1">
      <c r="B315" s="135"/>
      <c r="C315" s="136" t="s">
        <v>292</v>
      </c>
      <c r="D315" s="136" t="s">
        <v>147</v>
      </c>
      <c r="E315" s="137" t="s">
        <v>430</v>
      </c>
      <c r="F315" s="138" t="s">
        <v>431</v>
      </c>
      <c r="G315" s="139" t="s">
        <v>223</v>
      </c>
      <c r="H315" s="140">
        <v>1</v>
      </c>
      <c r="I315" s="141"/>
      <c r="J315" s="141">
        <f t="shared" ref="J315:J332" si="0">ROUND(I315*H315,2)</f>
        <v>0</v>
      </c>
      <c r="K315" s="142"/>
      <c r="L315" s="29"/>
      <c r="M315" s="143" t="s">
        <v>1</v>
      </c>
      <c r="N315" s="144" t="s">
        <v>33</v>
      </c>
      <c r="O315" s="145">
        <v>0.56808000000000003</v>
      </c>
      <c r="P315" s="145">
        <f t="shared" ref="P315:P332" si="1">O315*H315</f>
        <v>0.56808000000000003</v>
      </c>
      <c r="Q315" s="145">
        <v>4.1999999999999996E-6</v>
      </c>
      <c r="R315" s="145">
        <f t="shared" ref="R315:R332" si="2">Q315*H315</f>
        <v>4.1999999999999996E-6</v>
      </c>
      <c r="S315" s="145">
        <v>0</v>
      </c>
      <c r="T315" s="146">
        <f t="shared" ref="T315:T332" si="3">S315*H315</f>
        <v>0</v>
      </c>
      <c r="AR315" s="147" t="s">
        <v>187</v>
      </c>
      <c r="AT315" s="147" t="s">
        <v>147</v>
      </c>
      <c r="AU315" s="147" t="s">
        <v>152</v>
      </c>
      <c r="AY315" s="17" t="s">
        <v>144</v>
      </c>
      <c r="BE315" s="148">
        <f t="shared" ref="BE315:BE332" si="4">IF(N315="základná",J315,0)</f>
        <v>0</v>
      </c>
      <c r="BF315" s="148">
        <f t="shared" ref="BF315:BF332" si="5">IF(N315="znížená",J315,0)</f>
        <v>0</v>
      </c>
      <c r="BG315" s="148">
        <f t="shared" ref="BG315:BG332" si="6">IF(N315="zákl. prenesená",J315,0)</f>
        <v>0</v>
      </c>
      <c r="BH315" s="148">
        <f t="shared" ref="BH315:BH332" si="7">IF(N315="zníž. prenesená",J315,0)</f>
        <v>0</v>
      </c>
      <c r="BI315" s="148">
        <f t="shared" ref="BI315:BI332" si="8">IF(N315="nulová",J315,0)</f>
        <v>0</v>
      </c>
      <c r="BJ315" s="17" t="s">
        <v>152</v>
      </c>
      <c r="BK315" s="148">
        <f t="shared" ref="BK315:BK332" si="9">ROUND(I315*H315,2)</f>
        <v>0</v>
      </c>
      <c r="BL315" s="17" t="s">
        <v>187</v>
      </c>
      <c r="BM315" s="147" t="s">
        <v>432</v>
      </c>
    </row>
    <row r="316" spans="2:65" s="1" customFormat="1" ht="24.2" customHeight="1">
      <c r="B316" s="135"/>
      <c r="C316" s="173" t="s">
        <v>433</v>
      </c>
      <c r="D316" s="173" t="s">
        <v>226</v>
      </c>
      <c r="E316" s="174" t="s">
        <v>434</v>
      </c>
      <c r="F316" s="175" t="s">
        <v>435</v>
      </c>
      <c r="G316" s="176" t="s">
        <v>223</v>
      </c>
      <c r="H316" s="177">
        <v>1</v>
      </c>
      <c r="I316" s="178"/>
      <c r="J316" s="178">
        <f t="shared" si="0"/>
        <v>0</v>
      </c>
      <c r="K316" s="179"/>
      <c r="L316" s="180"/>
      <c r="M316" s="181" t="s">
        <v>1</v>
      </c>
      <c r="N316" s="182" t="s">
        <v>33</v>
      </c>
      <c r="O316" s="145">
        <v>0</v>
      </c>
      <c r="P316" s="145">
        <f t="shared" si="1"/>
        <v>0</v>
      </c>
      <c r="Q316" s="145">
        <v>3.3E-4</v>
      </c>
      <c r="R316" s="145">
        <f t="shared" si="2"/>
        <v>3.3E-4</v>
      </c>
      <c r="S316" s="145">
        <v>0</v>
      </c>
      <c r="T316" s="146">
        <f t="shared" si="3"/>
        <v>0</v>
      </c>
      <c r="AR316" s="147" t="s">
        <v>233</v>
      </c>
      <c r="AT316" s="147" t="s">
        <v>226</v>
      </c>
      <c r="AU316" s="147" t="s">
        <v>152</v>
      </c>
      <c r="AY316" s="17" t="s">
        <v>144</v>
      </c>
      <c r="BE316" s="148">
        <f t="shared" si="4"/>
        <v>0</v>
      </c>
      <c r="BF316" s="148">
        <f t="shared" si="5"/>
        <v>0</v>
      </c>
      <c r="BG316" s="148">
        <f t="shared" si="6"/>
        <v>0</v>
      </c>
      <c r="BH316" s="148">
        <f t="shared" si="7"/>
        <v>0</v>
      </c>
      <c r="BI316" s="148">
        <f t="shared" si="8"/>
        <v>0</v>
      </c>
      <c r="BJ316" s="17" t="s">
        <v>152</v>
      </c>
      <c r="BK316" s="148">
        <f t="shared" si="9"/>
        <v>0</v>
      </c>
      <c r="BL316" s="17" t="s">
        <v>187</v>
      </c>
      <c r="BM316" s="147" t="s">
        <v>436</v>
      </c>
    </row>
    <row r="317" spans="2:65" s="1" customFormat="1" ht="24.2" customHeight="1">
      <c r="B317" s="135"/>
      <c r="C317" s="173" t="s">
        <v>297</v>
      </c>
      <c r="D317" s="173" t="s">
        <v>226</v>
      </c>
      <c r="E317" s="174" t="s">
        <v>437</v>
      </c>
      <c r="F317" s="175" t="s">
        <v>438</v>
      </c>
      <c r="G317" s="176" t="s">
        <v>223</v>
      </c>
      <c r="H317" s="177">
        <v>1</v>
      </c>
      <c r="I317" s="178"/>
      <c r="J317" s="178">
        <f t="shared" si="0"/>
        <v>0</v>
      </c>
      <c r="K317" s="179"/>
      <c r="L317" s="180"/>
      <c r="M317" s="181" t="s">
        <v>1</v>
      </c>
      <c r="N317" s="182" t="s">
        <v>33</v>
      </c>
      <c r="O317" s="145">
        <v>0</v>
      </c>
      <c r="P317" s="145">
        <f t="shared" si="1"/>
        <v>0</v>
      </c>
      <c r="Q317" s="145">
        <v>2.9999999999999997E-4</v>
      </c>
      <c r="R317" s="145">
        <f t="shared" si="2"/>
        <v>2.9999999999999997E-4</v>
      </c>
      <c r="S317" s="145">
        <v>0</v>
      </c>
      <c r="T317" s="146">
        <f t="shared" si="3"/>
        <v>0</v>
      </c>
      <c r="AR317" s="147" t="s">
        <v>233</v>
      </c>
      <c r="AT317" s="147" t="s">
        <v>226</v>
      </c>
      <c r="AU317" s="147" t="s">
        <v>152</v>
      </c>
      <c r="AY317" s="17" t="s">
        <v>144</v>
      </c>
      <c r="BE317" s="148">
        <f t="shared" si="4"/>
        <v>0</v>
      </c>
      <c r="BF317" s="148">
        <f t="shared" si="5"/>
        <v>0</v>
      </c>
      <c r="BG317" s="148">
        <f t="shared" si="6"/>
        <v>0</v>
      </c>
      <c r="BH317" s="148">
        <f t="shared" si="7"/>
        <v>0</v>
      </c>
      <c r="BI317" s="148">
        <f t="shared" si="8"/>
        <v>0</v>
      </c>
      <c r="BJ317" s="17" t="s">
        <v>152</v>
      </c>
      <c r="BK317" s="148">
        <f t="shared" si="9"/>
        <v>0</v>
      </c>
      <c r="BL317" s="17" t="s">
        <v>187</v>
      </c>
      <c r="BM317" s="147" t="s">
        <v>439</v>
      </c>
    </row>
    <row r="318" spans="2:65" s="1" customFormat="1" ht="24.2" customHeight="1">
      <c r="B318" s="135"/>
      <c r="C318" s="136" t="s">
        <v>440</v>
      </c>
      <c r="D318" s="136" t="s">
        <v>147</v>
      </c>
      <c r="E318" s="137" t="s">
        <v>441</v>
      </c>
      <c r="F318" s="138" t="s">
        <v>442</v>
      </c>
      <c r="G318" s="139" t="s">
        <v>223</v>
      </c>
      <c r="H318" s="140">
        <v>1</v>
      </c>
      <c r="I318" s="141"/>
      <c r="J318" s="141">
        <f t="shared" si="0"/>
        <v>0</v>
      </c>
      <c r="K318" s="142"/>
      <c r="L318" s="29"/>
      <c r="M318" s="143" t="s">
        <v>1</v>
      </c>
      <c r="N318" s="144" t="s">
        <v>33</v>
      </c>
      <c r="O318" s="145">
        <v>0.84275</v>
      </c>
      <c r="P318" s="145">
        <f t="shared" si="1"/>
        <v>0.84275</v>
      </c>
      <c r="Q318" s="145">
        <v>1.7000000000000001E-4</v>
      </c>
      <c r="R318" s="145">
        <f t="shared" si="2"/>
        <v>1.7000000000000001E-4</v>
      </c>
      <c r="S318" s="145">
        <v>0</v>
      </c>
      <c r="T318" s="146">
        <f t="shared" si="3"/>
        <v>0</v>
      </c>
      <c r="AR318" s="147" t="s">
        <v>187</v>
      </c>
      <c r="AT318" s="147" t="s">
        <v>147</v>
      </c>
      <c r="AU318" s="147" t="s">
        <v>152</v>
      </c>
      <c r="AY318" s="17" t="s">
        <v>144</v>
      </c>
      <c r="BE318" s="148">
        <f t="shared" si="4"/>
        <v>0</v>
      </c>
      <c r="BF318" s="148">
        <f t="shared" si="5"/>
        <v>0</v>
      </c>
      <c r="BG318" s="148">
        <f t="shared" si="6"/>
        <v>0</v>
      </c>
      <c r="BH318" s="148">
        <f t="shared" si="7"/>
        <v>0</v>
      </c>
      <c r="BI318" s="148">
        <f t="shared" si="8"/>
        <v>0</v>
      </c>
      <c r="BJ318" s="17" t="s">
        <v>152</v>
      </c>
      <c r="BK318" s="148">
        <f t="shared" si="9"/>
        <v>0</v>
      </c>
      <c r="BL318" s="17" t="s">
        <v>187</v>
      </c>
      <c r="BM318" s="147" t="s">
        <v>443</v>
      </c>
    </row>
    <row r="319" spans="2:65" s="1" customFormat="1" ht="24.2" customHeight="1">
      <c r="B319" s="135"/>
      <c r="C319" s="173" t="s">
        <v>303</v>
      </c>
      <c r="D319" s="173" t="s">
        <v>226</v>
      </c>
      <c r="E319" s="174" t="s">
        <v>444</v>
      </c>
      <c r="F319" s="175" t="s">
        <v>445</v>
      </c>
      <c r="G319" s="176" t="s">
        <v>223</v>
      </c>
      <c r="H319" s="177">
        <v>1</v>
      </c>
      <c r="I319" s="178"/>
      <c r="J319" s="178">
        <f t="shared" si="0"/>
        <v>0</v>
      </c>
      <c r="K319" s="179"/>
      <c r="L319" s="180"/>
      <c r="M319" s="181" t="s">
        <v>1</v>
      </c>
      <c r="N319" s="182" t="s">
        <v>33</v>
      </c>
      <c r="O319" s="145">
        <v>0</v>
      </c>
      <c r="P319" s="145">
        <f t="shared" si="1"/>
        <v>0</v>
      </c>
      <c r="Q319" s="145">
        <v>1.46E-2</v>
      </c>
      <c r="R319" s="145">
        <f t="shared" si="2"/>
        <v>1.46E-2</v>
      </c>
      <c r="S319" s="145">
        <v>0</v>
      </c>
      <c r="T319" s="146">
        <f t="shared" si="3"/>
        <v>0</v>
      </c>
      <c r="AR319" s="147" t="s">
        <v>233</v>
      </c>
      <c r="AT319" s="147" t="s">
        <v>226</v>
      </c>
      <c r="AU319" s="147" t="s">
        <v>152</v>
      </c>
      <c r="AY319" s="17" t="s">
        <v>144</v>
      </c>
      <c r="BE319" s="148">
        <f t="shared" si="4"/>
        <v>0</v>
      </c>
      <c r="BF319" s="148">
        <f t="shared" si="5"/>
        <v>0</v>
      </c>
      <c r="BG319" s="148">
        <f t="shared" si="6"/>
        <v>0</v>
      </c>
      <c r="BH319" s="148">
        <f t="shared" si="7"/>
        <v>0</v>
      </c>
      <c r="BI319" s="148">
        <f t="shared" si="8"/>
        <v>0</v>
      </c>
      <c r="BJ319" s="17" t="s">
        <v>152</v>
      </c>
      <c r="BK319" s="148">
        <f t="shared" si="9"/>
        <v>0</v>
      </c>
      <c r="BL319" s="17" t="s">
        <v>187</v>
      </c>
      <c r="BM319" s="147" t="s">
        <v>446</v>
      </c>
    </row>
    <row r="320" spans="2:65" s="1" customFormat="1" ht="24.2" customHeight="1">
      <c r="B320" s="135"/>
      <c r="C320" s="136" t="s">
        <v>447</v>
      </c>
      <c r="D320" s="136" t="s">
        <v>147</v>
      </c>
      <c r="E320" s="137" t="s">
        <v>448</v>
      </c>
      <c r="F320" s="138" t="s">
        <v>449</v>
      </c>
      <c r="G320" s="139" t="s">
        <v>223</v>
      </c>
      <c r="H320" s="140">
        <v>1</v>
      </c>
      <c r="I320" s="141"/>
      <c r="J320" s="141">
        <f t="shared" si="0"/>
        <v>0</v>
      </c>
      <c r="K320" s="142"/>
      <c r="L320" s="29"/>
      <c r="M320" s="143" t="s">
        <v>1</v>
      </c>
      <c r="N320" s="144" t="s">
        <v>33</v>
      </c>
      <c r="O320" s="145">
        <v>1.3935999999999999</v>
      </c>
      <c r="P320" s="145">
        <f t="shared" si="1"/>
        <v>1.3935999999999999</v>
      </c>
      <c r="Q320" s="145">
        <v>9.2800000000000001E-4</v>
      </c>
      <c r="R320" s="145">
        <f t="shared" si="2"/>
        <v>9.2800000000000001E-4</v>
      </c>
      <c r="S320" s="145">
        <v>0</v>
      </c>
      <c r="T320" s="146">
        <f t="shared" si="3"/>
        <v>0</v>
      </c>
      <c r="AR320" s="147" t="s">
        <v>187</v>
      </c>
      <c r="AT320" s="147" t="s">
        <v>147</v>
      </c>
      <c r="AU320" s="147" t="s">
        <v>152</v>
      </c>
      <c r="AY320" s="17" t="s">
        <v>144</v>
      </c>
      <c r="BE320" s="148">
        <f t="shared" si="4"/>
        <v>0</v>
      </c>
      <c r="BF320" s="148">
        <f t="shared" si="5"/>
        <v>0</v>
      </c>
      <c r="BG320" s="148">
        <f t="shared" si="6"/>
        <v>0</v>
      </c>
      <c r="BH320" s="148">
        <f t="shared" si="7"/>
        <v>0</v>
      </c>
      <c r="BI320" s="148">
        <f t="shared" si="8"/>
        <v>0</v>
      </c>
      <c r="BJ320" s="17" t="s">
        <v>152</v>
      </c>
      <c r="BK320" s="148">
        <f t="shared" si="9"/>
        <v>0</v>
      </c>
      <c r="BL320" s="17" t="s">
        <v>187</v>
      </c>
      <c r="BM320" s="147" t="s">
        <v>450</v>
      </c>
    </row>
    <row r="321" spans="2:65" s="1" customFormat="1" ht="37.9" customHeight="1">
      <c r="B321" s="135"/>
      <c r="C321" s="173" t="s">
        <v>308</v>
      </c>
      <c r="D321" s="173" t="s">
        <v>226</v>
      </c>
      <c r="E321" s="174" t="s">
        <v>451</v>
      </c>
      <c r="F321" s="175" t="s">
        <v>452</v>
      </c>
      <c r="G321" s="176" t="s">
        <v>223</v>
      </c>
      <c r="H321" s="177">
        <v>1</v>
      </c>
      <c r="I321" s="178"/>
      <c r="J321" s="178">
        <f t="shared" si="0"/>
        <v>0</v>
      </c>
      <c r="K321" s="179"/>
      <c r="L321" s="180"/>
      <c r="M321" s="181" t="s">
        <v>1</v>
      </c>
      <c r="N321" s="182" t="s">
        <v>33</v>
      </c>
      <c r="O321" s="145">
        <v>0</v>
      </c>
      <c r="P321" s="145">
        <f t="shared" si="1"/>
        <v>0</v>
      </c>
      <c r="Q321" s="145">
        <v>1.6049999999999998E-2</v>
      </c>
      <c r="R321" s="145">
        <f t="shared" si="2"/>
        <v>1.6049999999999998E-2</v>
      </c>
      <c r="S321" s="145">
        <v>0</v>
      </c>
      <c r="T321" s="146">
        <f t="shared" si="3"/>
        <v>0</v>
      </c>
      <c r="AR321" s="147" t="s">
        <v>233</v>
      </c>
      <c r="AT321" s="147" t="s">
        <v>226</v>
      </c>
      <c r="AU321" s="147" t="s">
        <v>152</v>
      </c>
      <c r="AY321" s="17" t="s">
        <v>144</v>
      </c>
      <c r="BE321" s="148">
        <f t="shared" si="4"/>
        <v>0</v>
      </c>
      <c r="BF321" s="148">
        <f t="shared" si="5"/>
        <v>0</v>
      </c>
      <c r="BG321" s="148">
        <f t="shared" si="6"/>
        <v>0</v>
      </c>
      <c r="BH321" s="148">
        <f t="shared" si="7"/>
        <v>0</v>
      </c>
      <c r="BI321" s="148">
        <f t="shared" si="8"/>
        <v>0</v>
      </c>
      <c r="BJ321" s="17" t="s">
        <v>152</v>
      </c>
      <c r="BK321" s="148">
        <f t="shared" si="9"/>
        <v>0</v>
      </c>
      <c r="BL321" s="17" t="s">
        <v>187</v>
      </c>
      <c r="BM321" s="147" t="s">
        <v>453</v>
      </c>
    </row>
    <row r="322" spans="2:65" s="1" customFormat="1" ht="24.2" customHeight="1">
      <c r="B322" s="135"/>
      <c r="C322" s="136" t="s">
        <v>454</v>
      </c>
      <c r="D322" s="136" t="s">
        <v>147</v>
      </c>
      <c r="E322" s="137" t="s">
        <v>455</v>
      </c>
      <c r="F322" s="138" t="s">
        <v>456</v>
      </c>
      <c r="G322" s="139" t="s">
        <v>223</v>
      </c>
      <c r="H322" s="140">
        <v>1</v>
      </c>
      <c r="I322" s="141"/>
      <c r="J322" s="141">
        <f t="shared" si="0"/>
        <v>0</v>
      </c>
      <c r="K322" s="142"/>
      <c r="L322" s="29"/>
      <c r="M322" s="143" t="s">
        <v>1</v>
      </c>
      <c r="N322" s="144" t="s">
        <v>33</v>
      </c>
      <c r="O322" s="145">
        <v>1.4980800000000001</v>
      </c>
      <c r="P322" s="145">
        <f t="shared" si="1"/>
        <v>1.4980800000000001</v>
      </c>
      <c r="Q322" s="145">
        <v>2.7999999999999998E-4</v>
      </c>
      <c r="R322" s="145">
        <f t="shared" si="2"/>
        <v>2.7999999999999998E-4</v>
      </c>
      <c r="S322" s="145">
        <v>0</v>
      </c>
      <c r="T322" s="146">
        <f t="shared" si="3"/>
        <v>0</v>
      </c>
      <c r="AR322" s="147" t="s">
        <v>187</v>
      </c>
      <c r="AT322" s="147" t="s">
        <v>147</v>
      </c>
      <c r="AU322" s="147" t="s">
        <v>152</v>
      </c>
      <c r="AY322" s="17" t="s">
        <v>144</v>
      </c>
      <c r="BE322" s="148">
        <f t="shared" si="4"/>
        <v>0</v>
      </c>
      <c r="BF322" s="148">
        <f t="shared" si="5"/>
        <v>0</v>
      </c>
      <c r="BG322" s="148">
        <f t="shared" si="6"/>
        <v>0</v>
      </c>
      <c r="BH322" s="148">
        <f t="shared" si="7"/>
        <v>0</v>
      </c>
      <c r="BI322" s="148">
        <f t="shared" si="8"/>
        <v>0</v>
      </c>
      <c r="BJ322" s="17" t="s">
        <v>152</v>
      </c>
      <c r="BK322" s="148">
        <f t="shared" si="9"/>
        <v>0</v>
      </c>
      <c r="BL322" s="17" t="s">
        <v>187</v>
      </c>
      <c r="BM322" s="147" t="s">
        <v>457</v>
      </c>
    </row>
    <row r="323" spans="2:65" s="1" customFormat="1" ht="16.5" customHeight="1">
      <c r="B323" s="135"/>
      <c r="C323" s="173" t="s">
        <v>312</v>
      </c>
      <c r="D323" s="173" t="s">
        <v>226</v>
      </c>
      <c r="E323" s="174" t="s">
        <v>458</v>
      </c>
      <c r="F323" s="175" t="s">
        <v>459</v>
      </c>
      <c r="G323" s="176" t="s">
        <v>223</v>
      </c>
      <c r="H323" s="177">
        <v>1</v>
      </c>
      <c r="I323" s="178"/>
      <c r="J323" s="178">
        <f t="shared" si="0"/>
        <v>0</v>
      </c>
      <c r="K323" s="179"/>
      <c r="L323" s="180"/>
      <c r="M323" s="181" t="s">
        <v>1</v>
      </c>
      <c r="N323" s="182" t="s">
        <v>33</v>
      </c>
      <c r="O323" s="145">
        <v>0</v>
      </c>
      <c r="P323" s="145">
        <f t="shared" si="1"/>
        <v>0</v>
      </c>
      <c r="Q323" s="145">
        <v>1.41E-2</v>
      </c>
      <c r="R323" s="145">
        <f t="shared" si="2"/>
        <v>1.41E-2</v>
      </c>
      <c r="S323" s="145">
        <v>0</v>
      </c>
      <c r="T323" s="146">
        <f t="shared" si="3"/>
        <v>0</v>
      </c>
      <c r="AR323" s="147" t="s">
        <v>233</v>
      </c>
      <c r="AT323" s="147" t="s">
        <v>226</v>
      </c>
      <c r="AU323" s="147" t="s">
        <v>152</v>
      </c>
      <c r="AY323" s="17" t="s">
        <v>144</v>
      </c>
      <c r="BE323" s="148">
        <f t="shared" si="4"/>
        <v>0</v>
      </c>
      <c r="BF323" s="148">
        <f t="shared" si="5"/>
        <v>0</v>
      </c>
      <c r="BG323" s="148">
        <f t="shared" si="6"/>
        <v>0</v>
      </c>
      <c r="BH323" s="148">
        <f t="shared" si="7"/>
        <v>0</v>
      </c>
      <c r="BI323" s="148">
        <f t="shared" si="8"/>
        <v>0</v>
      </c>
      <c r="BJ323" s="17" t="s">
        <v>152</v>
      </c>
      <c r="BK323" s="148">
        <f t="shared" si="9"/>
        <v>0</v>
      </c>
      <c r="BL323" s="17" t="s">
        <v>187</v>
      </c>
      <c r="BM323" s="147" t="s">
        <v>460</v>
      </c>
    </row>
    <row r="324" spans="2:65" s="1" customFormat="1" ht="16.5" customHeight="1">
      <c r="B324" s="135"/>
      <c r="C324" s="136" t="s">
        <v>461</v>
      </c>
      <c r="D324" s="136" t="s">
        <v>147</v>
      </c>
      <c r="E324" s="137" t="s">
        <v>462</v>
      </c>
      <c r="F324" s="138" t="s">
        <v>463</v>
      </c>
      <c r="G324" s="139" t="s">
        <v>223</v>
      </c>
      <c r="H324" s="140">
        <v>1</v>
      </c>
      <c r="I324" s="141"/>
      <c r="J324" s="141">
        <f t="shared" si="0"/>
        <v>0</v>
      </c>
      <c r="K324" s="142"/>
      <c r="L324" s="29"/>
      <c r="M324" s="143" t="s">
        <v>1</v>
      </c>
      <c r="N324" s="144" t="s">
        <v>33</v>
      </c>
      <c r="O324" s="145">
        <v>0.13436999999999999</v>
      </c>
      <c r="P324" s="145">
        <f t="shared" si="1"/>
        <v>0.13436999999999999</v>
      </c>
      <c r="Q324" s="145">
        <v>0</v>
      </c>
      <c r="R324" s="145">
        <f t="shared" si="2"/>
        <v>0</v>
      </c>
      <c r="S324" s="145">
        <v>0</v>
      </c>
      <c r="T324" s="146">
        <f t="shared" si="3"/>
        <v>0</v>
      </c>
      <c r="AR324" s="147" t="s">
        <v>187</v>
      </c>
      <c r="AT324" s="147" t="s">
        <v>147</v>
      </c>
      <c r="AU324" s="147" t="s">
        <v>152</v>
      </c>
      <c r="AY324" s="17" t="s">
        <v>144</v>
      </c>
      <c r="BE324" s="148">
        <f t="shared" si="4"/>
        <v>0</v>
      </c>
      <c r="BF324" s="148">
        <f t="shared" si="5"/>
        <v>0</v>
      </c>
      <c r="BG324" s="148">
        <f t="shared" si="6"/>
        <v>0</v>
      </c>
      <c r="BH324" s="148">
        <f t="shared" si="7"/>
        <v>0</v>
      </c>
      <c r="BI324" s="148">
        <f t="shared" si="8"/>
        <v>0</v>
      </c>
      <c r="BJ324" s="17" t="s">
        <v>152</v>
      </c>
      <c r="BK324" s="148">
        <f t="shared" si="9"/>
        <v>0</v>
      </c>
      <c r="BL324" s="17" t="s">
        <v>187</v>
      </c>
      <c r="BM324" s="147" t="s">
        <v>464</v>
      </c>
    </row>
    <row r="325" spans="2:65" s="1" customFormat="1" ht="24.2" customHeight="1">
      <c r="B325" s="135"/>
      <c r="C325" s="173" t="s">
        <v>318</v>
      </c>
      <c r="D325" s="173" t="s">
        <v>226</v>
      </c>
      <c r="E325" s="174" t="s">
        <v>465</v>
      </c>
      <c r="F325" s="175" t="s">
        <v>466</v>
      </c>
      <c r="G325" s="176" t="s">
        <v>223</v>
      </c>
      <c r="H325" s="177">
        <v>1</v>
      </c>
      <c r="I325" s="178"/>
      <c r="J325" s="178">
        <f t="shared" si="0"/>
        <v>0</v>
      </c>
      <c r="K325" s="179"/>
      <c r="L325" s="180"/>
      <c r="M325" s="181" t="s">
        <v>1</v>
      </c>
      <c r="N325" s="182" t="s">
        <v>33</v>
      </c>
      <c r="O325" s="145">
        <v>0</v>
      </c>
      <c r="P325" s="145">
        <f t="shared" si="1"/>
        <v>0</v>
      </c>
      <c r="Q325" s="145">
        <v>2.5000000000000001E-3</v>
      </c>
      <c r="R325" s="145">
        <f t="shared" si="2"/>
        <v>2.5000000000000001E-3</v>
      </c>
      <c r="S325" s="145">
        <v>0</v>
      </c>
      <c r="T325" s="146">
        <f t="shared" si="3"/>
        <v>0</v>
      </c>
      <c r="AR325" s="147" t="s">
        <v>233</v>
      </c>
      <c r="AT325" s="147" t="s">
        <v>226</v>
      </c>
      <c r="AU325" s="147" t="s">
        <v>152</v>
      </c>
      <c r="AY325" s="17" t="s">
        <v>144</v>
      </c>
      <c r="BE325" s="148">
        <f t="shared" si="4"/>
        <v>0</v>
      </c>
      <c r="BF325" s="148">
        <f t="shared" si="5"/>
        <v>0</v>
      </c>
      <c r="BG325" s="148">
        <f t="shared" si="6"/>
        <v>0</v>
      </c>
      <c r="BH325" s="148">
        <f t="shared" si="7"/>
        <v>0</v>
      </c>
      <c r="BI325" s="148">
        <f t="shared" si="8"/>
        <v>0</v>
      </c>
      <c r="BJ325" s="17" t="s">
        <v>152</v>
      </c>
      <c r="BK325" s="148">
        <f t="shared" si="9"/>
        <v>0</v>
      </c>
      <c r="BL325" s="17" t="s">
        <v>187</v>
      </c>
      <c r="BM325" s="147" t="s">
        <v>467</v>
      </c>
    </row>
    <row r="326" spans="2:65" s="1" customFormat="1" ht="21.75" customHeight="1">
      <c r="B326" s="135"/>
      <c r="C326" s="136" t="s">
        <v>468</v>
      </c>
      <c r="D326" s="136" t="s">
        <v>147</v>
      </c>
      <c r="E326" s="137" t="s">
        <v>469</v>
      </c>
      <c r="F326" s="138" t="s">
        <v>470</v>
      </c>
      <c r="G326" s="139" t="s">
        <v>223</v>
      </c>
      <c r="H326" s="140">
        <v>3</v>
      </c>
      <c r="I326" s="141"/>
      <c r="J326" s="141">
        <f t="shared" si="0"/>
        <v>0</v>
      </c>
      <c r="K326" s="142"/>
      <c r="L326" s="29"/>
      <c r="M326" s="143" t="s">
        <v>1</v>
      </c>
      <c r="N326" s="144" t="s">
        <v>33</v>
      </c>
      <c r="O326" s="145">
        <v>0.21443000000000001</v>
      </c>
      <c r="P326" s="145">
        <f t="shared" si="1"/>
        <v>0.64329000000000003</v>
      </c>
      <c r="Q326" s="145">
        <v>8.0000000000000007E-5</v>
      </c>
      <c r="R326" s="145">
        <f t="shared" si="2"/>
        <v>2.4000000000000003E-4</v>
      </c>
      <c r="S326" s="145">
        <v>0</v>
      </c>
      <c r="T326" s="146">
        <f t="shared" si="3"/>
        <v>0</v>
      </c>
      <c r="AR326" s="147" t="s">
        <v>187</v>
      </c>
      <c r="AT326" s="147" t="s">
        <v>147</v>
      </c>
      <c r="AU326" s="147" t="s">
        <v>152</v>
      </c>
      <c r="AY326" s="17" t="s">
        <v>144</v>
      </c>
      <c r="BE326" s="148">
        <f t="shared" si="4"/>
        <v>0</v>
      </c>
      <c r="BF326" s="148">
        <f t="shared" si="5"/>
        <v>0</v>
      </c>
      <c r="BG326" s="148">
        <f t="shared" si="6"/>
        <v>0</v>
      </c>
      <c r="BH326" s="148">
        <f t="shared" si="7"/>
        <v>0</v>
      </c>
      <c r="BI326" s="148">
        <f t="shared" si="8"/>
        <v>0</v>
      </c>
      <c r="BJ326" s="17" t="s">
        <v>152</v>
      </c>
      <c r="BK326" s="148">
        <f t="shared" si="9"/>
        <v>0</v>
      </c>
      <c r="BL326" s="17" t="s">
        <v>187</v>
      </c>
      <c r="BM326" s="147" t="s">
        <v>471</v>
      </c>
    </row>
    <row r="327" spans="2:65" s="1" customFormat="1" ht="24.2" customHeight="1">
      <c r="B327" s="135"/>
      <c r="C327" s="173" t="s">
        <v>326</v>
      </c>
      <c r="D327" s="173" t="s">
        <v>226</v>
      </c>
      <c r="E327" s="174" t="s">
        <v>472</v>
      </c>
      <c r="F327" s="175" t="s">
        <v>473</v>
      </c>
      <c r="G327" s="176" t="s">
        <v>223</v>
      </c>
      <c r="H327" s="177">
        <v>3</v>
      </c>
      <c r="I327" s="178"/>
      <c r="J327" s="178">
        <f t="shared" si="0"/>
        <v>0</v>
      </c>
      <c r="K327" s="179"/>
      <c r="L327" s="180"/>
      <c r="M327" s="181" t="s">
        <v>1</v>
      </c>
      <c r="N327" s="182" t="s">
        <v>33</v>
      </c>
      <c r="O327" s="145">
        <v>0</v>
      </c>
      <c r="P327" s="145">
        <f t="shared" si="1"/>
        <v>0</v>
      </c>
      <c r="Q327" s="145">
        <v>1.6000000000000001E-4</v>
      </c>
      <c r="R327" s="145">
        <f t="shared" si="2"/>
        <v>4.8000000000000007E-4</v>
      </c>
      <c r="S327" s="145">
        <v>0</v>
      </c>
      <c r="T327" s="146">
        <f t="shared" si="3"/>
        <v>0</v>
      </c>
      <c r="AR327" s="147" t="s">
        <v>233</v>
      </c>
      <c r="AT327" s="147" t="s">
        <v>226</v>
      </c>
      <c r="AU327" s="147" t="s">
        <v>152</v>
      </c>
      <c r="AY327" s="17" t="s">
        <v>144</v>
      </c>
      <c r="BE327" s="148">
        <f t="shared" si="4"/>
        <v>0</v>
      </c>
      <c r="BF327" s="148">
        <f t="shared" si="5"/>
        <v>0</v>
      </c>
      <c r="BG327" s="148">
        <f t="shared" si="6"/>
        <v>0</v>
      </c>
      <c r="BH327" s="148">
        <f t="shared" si="7"/>
        <v>0</v>
      </c>
      <c r="BI327" s="148">
        <f t="shared" si="8"/>
        <v>0</v>
      </c>
      <c r="BJ327" s="17" t="s">
        <v>152</v>
      </c>
      <c r="BK327" s="148">
        <f t="shared" si="9"/>
        <v>0</v>
      </c>
      <c r="BL327" s="17" t="s">
        <v>187</v>
      </c>
      <c r="BM327" s="147" t="s">
        <v>474</v>
      </c>
    </row>
    <row r="328" spans="2:65" s="1" customFormat="1" ht="33" customHeight="1">
      <c r="B328" s="135"/>
      <c r="C328" s="136" t="s">
        <v>475</v>
      </c>
      <c r="D328" s="136" t="s">
        <v>147</v>
      </c>
      <c r="E328" s="137" t="s">
        <v>476</v>
      </c>
      <c r="F328" s="138" t="s">
        <v>477</v>
      </c>
      <c r="G328" s="139" t="s">
        <v>223</v>
      </c>
      <c r="H328" s="140">
        <v>1</v>
      </c>
      <c r="I328" s="141"/>
      <c r="J328" s="141">
        <f t="shared" si="0"/>
        <v>0</v>
      </c>
      <c r="K328" s="142"/>
      <c r="L328" s="29"/>
      <c r="M328" s="143" t="s">
        <v>1</v>
      </c>
      <c r="N328" s="144" t="s">
        <v>33</v>
      </c>
      <c r="O328" s="145">
        <v>0.53161000000000003</v>
      </c>
      <c r="P328" s="145">
        <f t="shared" si="1"/>
        <v>0.53161000000000003</v>
      </c>
      <c r="Q328" s="145">
        <v>1E-4</v>
      </c>
      <c r="R328" s="145">
        <f t="shared" si="2"/>
        <v>1E-4</v>
      </c>
      <c r="S328" s="145">
        <v>0</v>
      </c>
      <c r="T328" s="146">
        <f t="shared" si="3"/>
        <v>0</v>
      </c>
      <c r="AR328" s="147" t="s">
        <v>187</v>
      </c>
      <c r="AT328" s="147" t="s">
        <v>147</v>
      </c>
      <c r="AU328" s="147" t="s">
        <v>152</v>
      </c>
      <c r="AY328" s="17" t="s">
        <v>144</v>
      </c>
      <c r="BE328" s="148">
        <f t="shared" si="4"/>
        <v>0</v>
      </c>
      <c r="BF328" s="148">
        <f t="shared" si="5"/>
        <v>0</v>
      </c>
      <c r="BG328" s="148">
        <f t="shared" si="6"/>
        <v>0</v>
      </c>
      <c r="BH328" s="148">
        <f t="shared" si="7"/>
        <v>0</v>
      </c>
      <c r="BI328" s="148">
        <f t="shared" si="8"/>
        <v>0</v>
      </c>
      <c r="BJ328" s="17" t="s">
        <v>152</v>
      </c>
      <c r="BK328" s="148">
        <f t="shared" si="9"/>
        <v>0</v>
      </c>
      <c r="BL328" s="17" t="s">
        <v>187</v>
      </c>
      <c r="BM328" s="147" t="s">
        <v>478</v>
      </c>
    </row>
    <row r="329" spans="2:65" s="1" customFormat="1" ht="16.5" customHeight="1">
      <c r="B329" s="135"/>
      <c r="C329" s="173" t="s">
        <v>329</v>
      </c>
      <c r="D329" s="173" t="s">
        <v>226</v>
      </c>
      <c r="E329" s="174" t="s">
        <v>479</v>
      </c>
      <c r="F329" s="175" t="s">
        <v>480</v>
      </c>
      <c r="G329" s="176" t="s">
        <v>223</v>
      </c>
      <c r="H329" s="177">
        <v>1</v>
      </c>
      <c r="I329" s="178"/>
      <c r="J329" s="178">
        <f t="shared" si="0"/>
        <v>0</v>
      </c>
      <c r="K329" s="179"/>
      <c r="L329" s="180"/>
      <c r="M329" s="181" t="s">
        <v>1</v>
      </c>
      <c r="N329" s="182" t="s">
        <v>33</v>
      </c>
      <c r="O329" s="145">
        <v>0</v>
      </c>
      <c r="P329" s="145">
        <f t="shared" si="1"/>
        <v>0</v>
      </c>
      <c r="Q329" s="145">
        <v>2E-3</v>
      </c>
      <c r="R329" s="145">
        <f t="shared" si="2"/>
        <v>2E-3</v>
      </c>
      <c r="S329" s="145">
        <v>0</v>
      </c>
      <c r="T329" s="146">
        <f t="shared" si="3"/>
        <v>0</v>
      </c>
      <c r="AR329" s="147" t="s">
        <v>233</v>
      </c>
      <c r="AT329" s="147" t="s">
        <v>226</v>
      </c>
      <c r="AU329" s="147" t="s">
        <v>152</v>
      </c>
      <c r="AY329" s="17" t="s">
        <v>144</v>
      </c>
      <c r="BE329" s="148">
        <f t="shared" si="4"/>
        <v>0</v>
      </c>
      <c r="BF329" s="148">
        <f t="shared" si="5"/>
        <v>0</v>
      </c>
      <c r="BG329" s="148">
        <f t="shared" si="6"/>
        <v>0</v>
      </c>
      <c r="BH329" s="148">
        <f t="shared" si="7"/>
        <v>0</v>
      </c>
      <c r="BI329" s="148">
        <f t="shared" si="8"/>
        <v>0</v>
      </c>
      <c r="BJ329" s="17" t="s">
        <v>152</v>
      </c>
      <c r="BK329" s="148">
        <f t="shared" si="9"/>
        <v>0</v>
      </c>
      <c r="BL329" s="17" t="s">
        <v>187</v>
      </c>
      <c r="BM329" s="147" t="s">
        <v>481</v>
      </c>
    </row>
    <row r="330" spans="2:65" s="1" customFormat="1" ht="24.2" customHeight="1">
      <c r="B330" s="135"/>
      <c r="C330" s="136" t="s">
        <v>482</v>
      </c>
      <c r="D330" s="136" t="s">
        <v>147</v>
      </c>
      <c r="E330" s="137" t="s">
        <v>483</v>
      </c>
      <c r="F330" s="138" t="s">
        <v>484</v>
      </c>
      <c r="G330" s="139" t="s">
        <v>223</v>
      </c>
      <c r="H330" s="140">
        <v>1</v>
      </c>
      <c r="I330" s="141"/>
      <c r="J330" s="141">
        <f t="shared" si="0"/>
        <v>0</v>
      </c>
      <c r="K330" s="142"/>
      <c r="L330" s="29"/>
      <c r="M330" s="143" t="s">
        <v>1</v>
      </c>
      <c r="N330" s="144" t="s">
        <v>33</v>
      </c>
      <c r="O330" s="145">
        <v>0.39018000000000003</v>
      </c>
      <c r="P330" s="145">
        <f t="shared" si="1"/>
        <v>0.39018000000000003</v>
      </c>
      <c r="Q330" s="145">
        <v>0</v>
      </c>
      <c r="R330" s="145">
        <f t="shared" si="2"/>
        <v>0</v>
      </c>
      <c r="S330" s="145">
        <v>0</v>
      </c>
      <c r="T330" s="146">
        <f t="shared" si="3"/>
        <v>0</v>
      </c>
      <c r="AR330" s="147" t="s">
        <v>187</v>
      </c>
      <c r="AT330" s="147" t="s">
        <v>147</v>
      </c>
      <c r="AU330" s="147" t="s">
        <v>152</v>
      </c>
      <c r="AY330" s="17" t="s">
        <v>144</v>
      </c>
      <c r="BE330" s="148">
        <f t="shared" si="4"/>
        <v>0</v>
      </c>
      <c r="BF330" s="148">
        <f t="shared" si="5"/>
        <v>0</v>
      </c>
      <c r="BG330" s="148">
        <f t="shared" si="6"/>
        <v>0</v>
      </c>
      <c r="BH330" s="148">
        <f t="shared" si="7"/>
        <v>0</v>
      </c>
      <c r="BI330" s="148">
        <f t="shared" si="8"/>
        <v>0</v>
      </c>
      <c r="BJ330" s="17" t="s">
        <v>152</v>
      </c>
      <c r="BK330" s="148">
        <f t="shared" si="9"/>
        <v>0</v>
      </c>
      <c r="BL330" s="17" t="s">
        <v>187</v>
      </c>
      <c r="BM330" s="147" t="s">
        <v>485</v>
      </c>
    </row>
    <row r="331" spans="2:65" s="1" customFormat="1" ht="21.75" customHeight="1">
      <c r="B331" s="135"/>
      <c r="C331" s="173" t="s">
        <v>334</v>
      </c>
      <c r="D331" s="173" t="s">
        <v>226</v>
      </c>
      <c r="E331" s="174" t="s">
        <v>486</v>
      </c>
      <c r="F331" s="175" t="s">
        <v>487</v>
      </c>
      <c r="G331" s="176" t="s">
        <v>223</v>
      </c>
      <c r="H331" s="177">
        <v>1</v>
      </c>
      <c r="I331" s="178"/>
      <c r="J331" s="178">
        <f t="shared" si="0"/>
        <v>0</v>
      </c>
      <c r="K331" s="179"/>
      <c r="L331" s="180"/>
      <c r="M331" s="181" t="s">
        <v>1</v>
      </c>
      <c r="N331" s="182" t="s">
        <v>33</v>
      </c>
      <c r="O331" s="145">
        <v>0</v>
      </c>
      <c r="P331" s="145">
        <f t="shared" si="1"/>
        <v>0</v>
      </c>
      <c r="Q331" s="145">
        <v>7.3999999999999999E-4</v>
      </c>
      <c r="R331" s="145">
        <f t="shared" si="2"/>
        <v>7.3999999999999999E-4</v>
      </c>
      <c r="S331" s="145">
        <v>0</v>
      </c>
      <c r="T331" s="146">
        <f t="shared" si="3"/>
        <v>0</v>
      </c>
      <c r="AR331" s="147" t="s">
        <v>233</v>
      </c>
      <c r="AT331" s="147" t="s">
        <v>226</v>
      </c>
      <c r="AU331" s="147" t="s">
        <v>152</v>
      </c>
      <c r="AY331" s="17" t="s">
        <v>144</v>
      </c>
      <c r="BE331" s="148">
        <f t="shared" si="4"/>
        <v>0</v>
      </c>
      <c r="BF331" s="148">
        <f t="shared" si="5"/>
        <v>0</v>
      </c>
      <c r="BG331" s="148">
        <f t="shared" si="6"/>
        <v>0</v>
      </c>
      <c r="BH331" s="148">
        <f t="shared" si="7"/>
        <v>0</v>
      </c>
      <c r="BI331" s="148">
        <f t="shared" si="8"/>
        <v>0</v>
      </c>
      <c r="BJ331" s="17" t="s">
        <v>152</v>
      </c>
      <c r="BK331" s="148">
        <f t="shared" si="9"/>
        <v>0</v>
      </c>
      <c r="BL331" s="17" t="s">
        <v>187</v>
      </c>
      <c r="BM331" s="147" t="s">
        <v>488</v>
      </c>
    </row>
    <row r="332" spans="2:65" s="1" customFormat="1" ht="24.2" customHeight="1">
      <c r="B332" s="135"/>
      <c r="C332" s="136" t="s">
        <v>489</v>
      </c>
      <c r="D332" s="136" t="s">
        <v>147</v>
      </c>
      <c r="E332" s="137" t="s">
        <v>490</v>
      </c>
      <c r="F332" s="138" t="s">
        <v>491</v>
      </c>
      <c r="G332" s="139" t="s">
        <v>352</v>
      </c>
      <c r="H332" s="140">
        <v>45.999000000000002</v>
      </c>
      <c r="I332" s="141"/>
      <c r="J332" s="141">
        <f t="shared" si="0"/>
        <v>0</v>
      </c>
      <c r="K332" s="142"/>
      <c r="L332" s="29"/>
      <c r="M332" s="143" t="s">
        <v>1</v>
      </c>
      <c r="N332" s="144" t="s">
        <v>33</v>
      </c>
      <c r="O332" s="145">
        <v>0</v>
      </c>
      <c r="P332" s="145">
        <f t="shared" si="1"/>
        <v>0</v>
      </c>
      <c r="Q332" s="145">
        <v>0</v>
      </c>
      <c r="R332" s="145">
        <f t="shared" si="2"/>
        <v>0</v>
      </c>
      <c r="S332" s="145">
        <v>0</v>
      </c>
      <c r="T332" s="146">
        <f t="shared" si="3"/>
        <v>0</v>
      </c>
      <c r="AR332" s="147" t="s">
        <v>187</v>
      </c>
      <c r="AT332" s="147" t="s">
        <v>147</v>
      </c>
      <c r="AU332" s="147" t="s">
        <v>152</v>
      </c>
      <c r="AY332" s="17" t="s">
        <v>144</v>
      </c>
      <c r="BE332" s="148">
        <f t="shared" si="4"/>
        <v>0</v>
      </c>
      <c r="BF332" s="148">
        <f t="shared" si="5"/>
        <v>0</v>
      </c>
      <c r="BG332" s="148">
        <f t="shared" si="6"/>
        <v>0</v>
      </c>
      <c r="BH332" s="148">
        <f t="shared" si="7"/>
        <v>0</v>
      </c>
      <c r="BI332" s="148">
        <f t="shared" si="8"/>
        <v>0</v>
      </c>
      <c r="BJ332" s="17" t="s">
        <v>152</v>
      </c>
      <c r="BK332" s="148">
        <f t="shared" si="9"/>
        <v>0</v>
      </c>
      <c r="BL332" s="17" t="s">
        <v>187</v>
      </c>
      <c r="BM332" s="147" t="s">
        <v>492</v>
      </c>
    </row>
    <row r="333" spans="2:65" s="11" customFormat="1" ht="22.9" customHeight="1">
      <c r="B333" s="124"/>
      <c r="D333" s="125" t="s">
        <v>66</v>
      </c>
      <c r="E333" s="133" t="s">
        <v>493</v>
      </c>
      <c r="F333" s="133" t="s">
        <v>494</v>
      </c>
      <c r="J333" s="134">
        <f>BK333</f>
        <v>0</v>
      </c>
      <c r="L333" s="124"/>
      <c r="M333" s="128"/>
      <c r="P333" s="129">
        <f>SUM(P334:P339)</f>
        <v>5.2859351999999999</v>
      </c>
      <c r="R333" s="129">
        <f>SUM(R334:R339)</f>
        <v>6.8396002999999997E-2</v>
      </c>
      <c r="T333" s="130">
        <f>SUM(T334:T339)</f>
        <v>0</v>
      </c>
      <c r="AR333" s="125" t="s">
        <v>152</v>
      </c>
      <c r="AT333" s="131" t="s">
        <v>66</v>
      </c>
      <c r="AU333" s="131" t="s">
        <v>75</v>
      </c>
      <c r="AY333" s="125" t="s">
        <v>144</v>
      </c>
      <c r="BK333" s="132">
        <f>SUM(BK334:BK339)</f>
        <v>0</v>
      </c>
    </row>
    <row r="334" spans="2:65" s="1" customFormat="1" ht="37.9" customHeight="1">
      <c r="B334" s="135"/>
      <c r="C334" s="136" t="s">
        <v>337</v>
      </c>
      <c r="D334" s="136" t="s">
        <v>147</v>
      </c>
      <c r="E334" s="137" t="s">
        <v>495</v>
      </c>
      <c r="F334" s="138" t="s">
        <v>496</v>
      </c>
      <c r="G334" s="139" t="s">
        <v>159</v>
      </c>
      <c r="H334" s="140">
        <v>2.2749999999999999</v>
      </c>
      <c r="I334" s="141"/>
      <c r="J334" s="141">
        <f>ROUND(I334*H334,2)</f>
        <v>0</v>
      </c>
      <c r="K334" s="142"/>
      <c r="L334" s="29"/>
      <c r="M334" s="143" t="s">
        <v>1</v>
      </c>
      <c r="N334" s="144" t="s">
        <v>33</v>
      </c>
      <c r="O334" s="145">
        <v>1.57576</v>
      </c>
      <c r="P334" s="145">
        <f>O334*H334</f>
        <v>3.584854</v>
      </c>
      <c r="Q334" s="145">
        <v>2.176196E-2</v>
      </c>
      <c r="R334" s="145">
        <f>Q334*H334</f>
        <v>4.9508458999999998E-2</v>
      </c>
      <c r="S334" s="145">
        <v>0</v>
      </c>
      <c r="T334" s="146">
        <f>S334*H334</f>
        <v>0</v>
      </c>
      <c r="AR334" s="147" t="s">
        <v>187</v>
      </c>
      <c r="AT334" s="147" t="s">
        <v>147</v>
      </c>
      <c r="AU334" s="147" t="s">
        <v>152</v>
      </c>
      <c r="AY334" s="17" t="s">
        <v>144</v>
      </c>
      <c r="BE334" s="148">
        <f>IF(N334="základná",J334,0)</f>
        <v>0</v>
      </c>
      <c r="BF334" s="148">
        <f>IF(N334="znížená",J334,0)</f>
        <v>0</v>
      </c>
      <c r="BG334" s="148">
        <f>IF(N334="zákl. prenesená",J334,0)</f>
        <v>0</v>
      </c>
      <c r="BH334" s="148">
        <f>IF(N334="zníž. prenesená",J334,0)</f>
        <v>0</v>
      </c>
      <c r="BI334" s="148">
        <f>IF(N334="nulová",J334,0)</f>
        <v>0</v>
      </c>
      <c r="BJ334" s="17" t="s">
        <v>152</v>
      </c>
      <c r="BK334" s="148">
        <f>ROUND(I334*H334,2)</f>
        <v>0</v>
      </c>
      <c r="BL334" s="17" t="s">
        <v>187</v>
      </c>
      <c r="BM334" s="147" t="s">
        <v>497</v>
      </c>
    </row>
    <row r="335" spans="2:65" s="13" customFormat="1">
      <c r="B335" s="155"/>
      <c r="D335" s="150" t="s">
        <v>153</v>
      </c>
      <c r="E335" s="156" t="s">
        <v>1</v>
      </c>
      <c r="F335" s="157" t="s">
        <v>498</v>
      </c>
      <c r="H335" s="158">
        <v>1.95</v>
      </c>
      <c r="L335" s="155"/>
      <c r="M335" s="159"/>
      <c r="T335" s="160"/>
      <c r="AT335" s="156" t="s">
        <v>153</v>
      </c>
      <c r="AU335" s="156" t="s">
        <v>152</v>
      </c>
      <c r="AV335" s="13" t="s">
        <v>152</v>
      </c>
      <c r="AW335" s="13" t="s">
        <v>25</v>
      </c>
      <c r="AX335" s="13" t="s">
        <v>67</v>
      </c>
      <c r="AY335" s="156" t="s">
        <v>144</v>
      </c>
    </row>
    <row r="336" spans="2:65" s="13" customFormat="1">
      <c r="B336" s="155"/>
      <c r="D336" s="150" t="s">
        <v>153</v>
      </c>
      <c r="E336" s="156" t="s">
        <v>1</v>
      </c>
      <c r="F336" s="157" t="s">
        <v>499</v>
      </c>
      <c r="H336" s="158">
        <v>0.32500000000000001</v>
      </c>
      <c r="L336" s="155"/>
      <c r="M336" s="159"/>
      <c r="T336" s="160"/>
      <c r="AT336" s="156" t="s">
        <v>153</v>
      </c>
      <c r="AU336" s="156" t="s">
        <v>152</v>
      </c>
      <c r="AV336" s="13" t="s">
        <v>152</v>
      </c>
      <c r="AW336" s="13" t="s">
        <v>25</v>
      </c>
      <c r="AX336" s="13" t="s">
        <v>67</v>
      </c>
      <c r="AY336" s="156" t="s">
        <v>144</v>
      </c>
    </row>
    <row r="337" spans="2:65" s="14" customFormat="1">
      <c r="B337" s="161"/>
      <c r="D337" s="150" t="s">
        <v>153</v>
      </c>
      <c r="E337" s="162" t="s">
        <v>1</v>
      </c>
      <c r="F337" s="163" t="s">
        <v>156</v>
      </c>
      <c r="H337" s="164">
        <v>2.2749999999999999</v>
      </c>
      <c r="L337" s="161"/>
      <c r="M337" s="165"/>
      <c r="T337" s="166"/>
      <c r="AT337" s="162" t="s">
        <v>153</v>
      </c>
      <c r="AU337" s="162" t="s">
        <v>152</v>
      </c>
      <c r="AV337" s="14" t="s">
        <v>151</v>
      </c>
      <c r="AW337" s="14" t="s">
        <v>25</v>
      </c>
      <c r="AX337" s="14" t="s">
        <v>75</v>
      </c>
      <c r="AY337" s="162" t="s">
        <v>144</v>
      </c>
    </row>
    <row r="338" spans="2:65" s="1" customFormat="1" ht="37.9" customHeight="1">
      <c r="B338" s="135"/>
      <c r="C338" s="136" t="s">
        <v>500</v>
      </c>
      <c r="D338" s="136" t="s">
        <v>147</v>
      </c>
      <c r="E338" s="137" t="s">
        <v>501</v>
      </c>
      <c r="F338" s="138" t="s">
        <v>502</v>
      </c>
      <c r="G338" s="139" t="s">
        <v>159</v>
      </c>
      <c r="H338" s="140">
        <v>2.21</v>
      </c>
      <c r="I338" s="141"/>
      <c r="J338" s="141">
        <f>ROUND(I338*H338,2)</f>
        <v>0</v>
      </c>
      <c r="K338" s="142"/>
      <c r="L338" s="29"/>
      <c r="M338" s="143" t="s">
        <v>1</v>
      </c>
      <c r="N338" s="144" t="s">
        <v>33</v>
      </c>
      <c r="O338" s="145">
        <v>0.76971999999999996</v>
      </c>
      <c r="P338" s="145">
        <f>O338*H338</f>
        <v>1.7010812</v>
      </c>
      <c r="Q338" s="145">
        <v>8.5463999999999991E-3</v>
      </c>
      <c r="R338" s="145">
        <f>Q338*H338</f>
        <v>1.8887543999999999E-2</v>
      </c>
      <c r="S338" s="145">
        <v>0</v>
      </c>
      <c r="T338" s="146">
        <f>S338*H338</f>
        <v>0</v>
      </c>
      <c r="AR338" s="147" t="s">
        <v>187</v>
      </c>
      <c r="AT338" s="147" t="s">
        <v>147</v>
      </c>
      <c r="AU338" s="147" t="s">
        <v>152</v>
      </c>
      <c r="AY338" s="17" t="s">
        <v>144</v>
      </c>
      <c r="BE338" s="148">
        <f>IF(N338="základná",J338,0)</f>
        <v>0</v>
      </c>
      <c r="BF338" s="148">
        <f>IF(N338="znížená",J338,0)</f>
        <v>0</v>
      </c>
      <c r="BG338" s="148">
        <f>IF(N338="zákl. prenesená",J338,0)</f>
        <v>0</v>
      </c>
      <c r="BH338" s="148">
        <f>IF(N338="zníž. prenesená",J338,0)</f>
        <v>0</v>
      </c>
      <c r="BI338" s="148">
        <f>IF(N338="nulová",J338,0)</f>
        <v>0</v>
      </c>
      <c r="BJ338" s="17" t="s">
        <v>152</v>
      </c>
      <c r="BK338" s="148">
        <f>ROUND(I338*H338,2)</f>
        <v>0</v>
      </c>
      <c r="BL338" s="17" t="s">
        <v>187</v>
      </c>
      <c r="BM338" s="147" t="s">
        <v>503</v>
      </c>
    </row>
    <row r="339" spans="2:65" s="1" customFormat="1" ht="24.2" customHeight="1">
      <c r="B339" s="135"/>
      <c r="C339" s="136" t="s">
        <v>342</v>
      </c>
      <c r="D339" s="136" t="s">
        <v>147</v>
      </c>
      <c r="E339" s="137" t="s">
        <v>504</v>
      </c>
      <c r="F339" s="138" t="s">
        <v>505</v>
      </c>
      <c r="G339" s="139" t="s">
        <v>352</v>
      </c>
      <c r="H339" s="140">
        <v>31.253</v>
      </c>
      <c r="I339" s="141"/>
      <c r="J339" s="141">
        <f>ROUND(I339*H339,2)</f>
        <v>0</v>
      </c>
      <c r="K339" s="142"/>
      <c r="L339" s="29"/>
      <c r="M339" s="143" t="s">
        <v>1</v>
      </c>
      <c r="N339" s="144" t="s">
        <v>33</v>
      </c>
      <c r="O339" s="145">
        <v>0</v>
      </c>
      <c r="P339" s="145">
        <f>O339*H339</f>
        <v>0</v>
      </c>
      <c r="Q339" s="145">
        <v>0</v>
      </c>
      <c r="R339" s="145">
        <f>Q339*H339</f>
        <v>0</v>
      </c>
      <c r="S339" s="145">
        <v>0</v>
      </c>
      <c r="T339" s="146">
        <f>S339*H339</f>
        <v>0</v>
      </c>
      <c r="AR339" s="147" t="s">
        <v>187</v>
      </c>
      <c r="AT339" s="147" t="s">
        <v>147</v>
      </c>
      <c r="AU339" s="147" t="s">
        <v>152</v>
      </c>
      <c r="AY339" s="17" t="s">
        <v>144</v>
      </c>
      <c r="BE339" s="148">
        <f>IF(N339="základná",J339,0)</f>
        <v>0</v>
      </c>
      <c r="BF339" s="148">
        <f>IF(N339="znížená",J339,0)</f>
        <v>0</v>
      </c>
      <c r="BG339" s="148">
        <f>IF(N339="zákl. prenesená",J339,0)</f>
        <v>0</v>
      </c>
      <c r="BH339" s="148">
        <f>IF(N339="zníž. prenesená",J339,0)</f>
        <v>0</v>
      </c>
      <c r="BI339" s="148">
        <f>IF(N339="nulová",J339,0)</f>
        <v>0</v>
      </c>
      <c r="BJ339" s="17" t="s">
        <v>152</v>
      </c>
      <c r="BK339" s="148">
        <f>ROUND(I339*H339,2)</f>
        <v>0</v>
      </c>
      <c r="BL339" s="17" t="s">
        <v>187</v>
      </c>
      <c r="BM339" s="147" t="s">
        <v>506</v>
      </c>
    </row>
    <row r="340" spans="2:65" s="11" customFormat="1" ht="22.9" customHeight="1">
      <c r="B340" s="124"/>
      <c r="D340" s="125" t="s">
        <v>66</v>
      </c>
      <c r="E340" s="133" t="s">
        <v>507</v>
      </c>
      <c r="F340" s="133" t="s">
        <v>508</v>
      </c>
      <c r="J340" s="134">
        <f>BK340</f>
        <v>0</v>
      </c>
      <c r="L340" s="124"/>
      <c r="M340" s="128"/>
      <c r="P340" s="129">
        <f>SUM(P341:P346)</f>
        <v>1.71516</v>
      </c>
      <c r="R340" s="129">
        <f>SUM(R341:R346)</f>
        <v>3.9670620000000004E-2</v>
      </c>
      <c r="T340" s="130">
        <f>SUM(T341:T346)</f>
        <v>0</v>
      </c>
      <c r="AR340" s="125" t="s">
        <v>152</v>
      </c>
      <c r="AT340" s="131" t="s">
        <v>66</v>
      </c>
      <c r="AU340" s="131" t="s">
        <v>75</v>
      </c>
      <c r="AY340" s="125" t="s">
        <v>144</v>
      </c>
      <c r="BK340" s="132">
        <f>SUM(BK341:BK346)</f>
        <v>0</v>
      </c>
    </row>
    <row r="341" spans="2:65" s="1" customFormat="1" ht="33" customHeight="1">
      <c r="B341" s="135"/>
      <c r="C341" s="136" t="s">
        <v>509</v>
      </c>
      <c r="D341" s="136" t="s">
        <v>147</v>
      </c>
      <c r="E341" s="137" t="s">
        <v>510</v>
      </c>
      <c r="F341" s="138" t="s">
        <v>511</v>
      </c>
      <c r="G341" s="139" t="s">
        <v>223</v>
      </c>
      <c r="H341" s="140">
        <v>1</v>
      </c>
      <c r="I341" s="141"/>
      <c r="J341" s="141">
        <f t="shared" ref="J341:J346" si="10">ROUND(I341*H341,2)</f>
        <v>0</v>
      </c>
      <c r="K341" s="142"/>
      <c r="L341" s="29"/>
      <c r="M341" s="143" t="s">
        <v>1</v>
      </c>
      <c r="N341" s="144" t="s">
        <v>33</v>
      </c>
      <c r="O341" s="145">
        <v>1.2250099999999999</v>
      </c>
      <c r="P341" s="145">
        <f t="shared" ref="P341:P346" si="11">O341*H341</f>
        <v>1.2250099999999999</v>
      </c>
      <c r="Q341" s="145">
        <v>0</v>
      </c>
      <c r="R341" s="145">
        <f t="shared" ref="R341:R346" si="12">Q341*H341</f>
        <v>0</v>
      </c>
      <c r="S341" s="145">
        <v>0</v>
      </c>
      <c r="T341" s="146">
        <f t="shared" ref="T341:T346" si="13">S341*H341</f>
        <v>0</v>
      </c>
      <c r="AR341" s="147" t="s">
        <v>187</v>
      </c>
      <c r="AT341" s="147" t="s">
        <v>147</v>
      </c>
      <c r="AU341" s="147" t="s">
        <v>152</v>
      </c>
      <c r="AY341" s="17" t="s">
        <v>144</v>
      </c>
      <c r="BE341" s="148">
        <f t="shared" ref="BE341:BE346" si="14">IF(N341="základná",J341,0)</f>
        <v>0</v>
      </c>
      <c r="BF341" s="148">
        <f t="shared" ref="BF341:BF346" si="15">IF(N341="znížená",J341,0)</f>
        <v>0</v>
      </c>
      <c r="BG341" s="148">
        <f t="shared" ref="BG341:BG346" si="16">IF(N341="zákl. prenesená",J341,0)</f>
        <v>0</v>
      </c>
      <c r="BH341" s="148">
        <f t="shared" ref="BH341:BH346" si="17">IF(N341="zníž. prenesená",J341,0)</f>
        <v>0</v>
      </c>
      <c r="BI341" s="148">
        <f t="shared" ref="BI341:BI346" si="18">IF(N341="nulová",J341,0)</f>
        <v>0</v>
      </c>
      <c r="BJ341" s="17" t="s">
        <v>152</v>
      </c>
      <c r="BK341" s="148">
        <f t="shared" ref="BK341:BK346" si="19">ROUND(I341*H341,2)</f>
        <v>0</v>
      </c>
      <c r="BL341" s="17" t="s">
        <v>187</v>
      </c>
      <c r="BM341" s="147" t="s">
        <v>512</v>
      </c>
    </row>
    <row r="342" spans="2:65" s="1" customFormat="1" ht="24.2" customHeight="1">
      <c r="B342" s="135"/>
      <c r="C342" s="173" t="s">
        <v>345</v>
      </c>
      <c r="D342" s="173" t="s">
        <v>226</v>
      </c>
      <c r="E342" s="174" t="s">
        <v>513</v>
      </c>
      <c r="F342" s="175" t="s">
        <v>514</v>
      </c>
      <c r="G342" s="176" t="s">
        <v>223</v>
      </c>
      <c r="H342" s="177">
        <v>1</v>
      </c>
      <c r="I342" s="178"/>
      <c r="J342" s="178">
        <f t="shared" si="10"/>
        <v>0</v>
      </c>
      <c r="K342" s="179"/>
      <c r="L342" s="180"/>
      <c r="M342" s="181" t="s">
        <v>1</v>
      </c>
      <c r="N342" s="182" t="s">
        <v>33</v>
      </c>
      <c r="O342" s="145">
        <v>0</v>
      </c>
      <c r="P342" s="145">
        <f t="shared" si="11"/>
        <v>0</v>
      </c>
      <c r="Q342" s="145">
        <v>1E-3</v>
      </c>
      <c r="R342" s="145">
        <f t="shared" si="12"/>
        <v>1E-3</v>
      </c>
      <c r="S342" s="145">
        <v>0</v>
      </c>
      <c r="T342" s="146">
        <f t="shared" si="13"/>
        <v>0</v>
      </c>
      <c r="AR342" s="147" t="s">
        <v>233</v>
      </c>
      <c r="AT342" s="147" t="s">
        <v>226</v>
      </c>
      <c r="AU342" s="147" t="s">
        <v>152</v>
      </c>
      <c r="AY342" s="17" t="s">
        <v>144</v>
      </c>
      <c r="BE342" s="148">
        <f t="shared" si="14"/>
        <v>0</v>
      </c>
      <c r="BF342" s="148">
        <f t="shared" si="15"/>
        <v>0</v>
      </c>
      <c r="BG342" s="148">
        <f t="shared" si="16"/>
        <v>0</v>
      </c>
      <c r="BH342" s="148">
        <f t="shared" si="17"/>
        <v>0</v>
      </c>
      <c r="BI342" s="148">
        <f t="shared" si="18"/>
        <v>0</v>
      </c>
      <c r="BJ342" s="17" t="s">
        <v>152</v>
      </c>
      <c r="BK342" s="148">
        <f t="shared" si="19"/>
        <v>0</v>
      </c>
      <c r="BL342" s="17" t="s">
        <v>187</v>
      </c>
      <c r="BM342" s="147" t="s">
        <v>515</v>
      </c>
    </row>
    <row r="343" spans="2:65" s="1" customFormat="1" ht="37.9" customHeight="1">
      <c r="B343" s="135"/>
      <c r="C343" s="173" t="s">
        <v>516</v>
      </c>
      <c r="D343" s="173" t="s">
        <v>226</v>
      </c>
      <c r="E343" s="174" t="s">
        <v>517</v>
      </c>
      <c r="F343" s="175" t="s">
        <v>518</v>
      </c>
      <c r="G343" s="176" t="s">
        <v>223</v>
      </c>
      <c r="H343" s="177">
        <v>1</v>
      </c>
      <c r="I343" s="178"/>
      <c r="J343" s="178">
        <f t="shared" si="10"/>
        <v>0</v>
      </c>
      <c r="K343" s="179"/>
      <c r="L343" s="180"/>
      <c r="M343" s="181" t="s">
        <v>1</v>
      </c>
      <c r="N343" s="182" t="s">
        <v>33</v>
      </c>
      <c r="O343" s="145">
        <v>0</v>
      </c>
      <c r="P343" s="145">
        <f t="shared" si="11"/>
        <v>0</v>
      </c>
      <c r="Q343" s="145">
        <v>3.7999999999999999E-2</v>
      </c>
      <c r="R343" s="145">
        <f t="shared" si="12"/>
        <v>3.7999999999999999E-2</v>
      </c>
      <c r="S343" s="145">
        <v>0</v>
      </c>
      <c r="T343" s="146">
        <f t="shared" si="13"/>
        <v>0</v>
      </c>
      <c r="AR343" s="147" t="s">
        <v>233</v>
      </c>
      <c r="AT343" s="147" t="s">
        <v>226</v>
      </c>
      <c r="AU343" s="147" t="s">
        <v>152</v>
      </c>
      <c r="AY343" s="17" t="s">
        <v>144</v>
      </c>
      <c r="BE343" s="148">
        <f t="shared" si="14"/>
        <v>0</v>
      </c>
      <c r="BF343" s="148">
        <f t="shared" si="15"/>
        <v>0</v>
      </c>
      <c r="BG343" s="148">
        <f t="shared" si="16"/>
        <v>0</v>
      </c>
      <c r="BH343" s="148">
        <f t="shared" si="17"/>
        <v>0</v>
      </c>
      <c r="BI343" s="148">
        <f t="shared" si="18"/>
        <v>0</v>
      </c>
      <c r="BJ343" s="17" t="s">
        <v>152</v>
      </c>
      <c r="BK343" s="148">
        <f t="shared" si="19"/>
        <v>0</v>
      </c>
      <c r="BL343" s="17" t="s">
        <v>187</v>
      </c>
      <c r="BM343" s="147" t="s">
        <v>519</v>
      </c>
    </row>
    <row r="344" spans="2:65" s="1" customFormat="1" ht="16.5" customHeight="1">
      <c r="B344" s="135"/>
      <c r="C344" s="136" t="s">
        <v>349</v>
      </c>
      <c r="D344" s="136" t="s">
        <v>147</v>
      </c>
      <c r="E344" s="137" t="s">
        <v>520</v>
      </c>
      <c r="F344" s="138" t="s">
        <v>521</v>
      </c>
      <c r="G344" s="139" t="s">
        <v>223</v>
      </c>
      <c r="H344" s="140">
        <v>1</v>
      </c>
      <c r="I344" s="141"/>
      <c r="J344" s="141">
        <f t="shared" si="10"/>
        <v>0</v>
      </c>
      <c r="K344" s="142"/>
      <c r="L344" s="29"/>
      <c r="M344" s="143" t="s">
        <v>1</v>
      </c>
      <c r="N344" s="144" t="s">
        <v>33</v>
      </c>
      <c r="O344" s="145">
        <v>0.49014999999999997</v>
      </c>
      <c r="P344" s="145">
        <f t="shared" si="11"/>
        <v>0.49014999999999997</v>
      </c>
      <c r="Q344" s="145">
        <v>3.0620000000000002E-5</v>
      </c>
      <c r="R344" s="145">
        <f t="shared" si="12"/>
        <v>3.0620000000000002E-5</v>
      </c>
      <c r="S344" s="145">
        <v>0</v>
      </c>
      <c r="T344" s="146">
        <f t="shared" si="13"/>
        <v>0</v>
      </c>
      <c r="AR344" s="147" t="s">
        <v>187</v>
      </c>
      <c r="AT344" s="147" t="s">
        <v>147</v>
      </c>
      <c r="AU344" s="147" t="s">
        <v>152</v>
      </c>
      <c r="AY344" s="17" t="s">
        <v>144</v>
      </c>
      <c r="BE344" s="148">
        <f t="shared" si="14"/>
        <v>0</v>
      </c>
      <c r="BF344" s="148">
        <f t="shared" si="15"/>
        <v>0</v>
      </c>
      <c r="BG344" s="148">
        <f t="shared" si="16"/>
        <v>0</v>
      </c>
      <c r="BH344" s="148">
        <f t="shared" si="17"/>
        <v>0</v>
      </c>
      <c r="BI344" s="148">
        <f t="shared" si="18"/>
        <v>0</v>
      </c>
      <c r="BJ344" s="17" t="s">
        <v>152</v>
      </c>
      <c r="BK344" s="148">
        <f t="shared" si="19"/>
        <v>0</v>
      </c>
      <c r="BL344" s="17" t="s">
        <v>187</v>
      </c>
      <c r="BM344" s="147" t="s">
        <v>522</v>
      </c>
    </row>
    <row r="345" spans="2:65" s="1" customFormat="1" ht="16.5" customHeight="1">
      <c r="B345" s="135"/>
      <c r="C345" s="173" t="s">
        <v>523</v>
      </c>
      <c r="D345" s="173" t="s">
        <v>226</v>
      </c>
      <c r="E345" s="174" t="s">
        <v>524</v>
      </c>
      <c r="F345" s="175" t="s">
        <v>525</v>
      </c>
      <c r="G345" s="176" t="s">
        <v>223</v>
      </c>
      <c r="H345" s="177">
        <v>1</v>
      </c>
      <c r="I345" s="178"/>
      <c r="J345" s="178">
        <f t="shared" si="10"/>
        <v>0</v>
      </c>
      <c r="K345" s="179"/>
      <c r="L345" s="180"/>
      <c r="M345" s="181" t="s">
        <v>1</v>
      </c>
      <c r="N345" s="182" t="s">
        <v>33</v>
      </c>
      <c r="O345" s="145">
        <v>0</v>
      </c>
      <c r="P345" s="145">
        <f t="shared" si="11"/>
        <v>0</v>
      </c>
      <c r="Q345" s="145">
        <v>6.4000000000000005E-4</v>
      </c>
      <c r="R345" s="145">
        <f t="shared" si="12"/>
        <v>6.4000000000000005E-4</v>
      </c>
      <c r="S345" s="145">
        <v>0</v>
      </c>
      <c r="T345" s="146">
        <f t="shared" si="13"/>
        <v>0</v>
      </c>
      <c r="AR345" s="147" t="s">
        <v>233</v>
      </c>
      <c r="AT345" s="147" t="s">
        <v>226</v>
      </c>
      <c r="AU345" s="147" t="s">
        <v>152</v>
      </c>
      <c r="AY345" s="17" t="s">
        <v>144</v>
      </c>
      <c r="BE345" s="148">
        <f t="shared" si="14"/>
        <v>0</v>
      </c>
      <c r="BF345" s="148">
        <f t="shared" si="15"/>
        <v>0</v>
      </c>
      <c r="BG345" s="148">
        <f t="shared" si="16"/>
        <v>0</v>
      </c>
      <c r="BH345" s="148">
        <f t="shared" si="17"/>
        <v>0</v>
      </c>
      <c r="BI345" s="148">
        <f t="shared" si="18"/>
        <v>0</v>
      </c>
      <c r="BJ345" s="17" t="s">
        <v>152</v>
      </c>
      <c r="BK345" s="148">
        <f t="shared" si="19"/>
        <v>0</v>
      </c>
      <c r="BL345" s="17" t="s">
        <v>187</v>
      </c>
      <c r="BM345" s="147" t="s">
        <v>526</v>
      </c>
    </row>
    <row r="346" spans="2:65" s="1" customFormat="1" ht="24.2" customHeight="1">
      <c r="B346" s="135"/>
      <c r="C346" s="136" t="s">
        <v>353</v>
      </c>
      <c r="D346" s="136" t="s">
        <v>147</v>
      </c>
      <c r="E346" s="137" t="s">
        <v>527</v>
      </c>
      <c r="F346" s="138" t="s">
        <v>528</v>
      </c>
      <c r="G346" s="139" t="s">
        <v>352</v>
      </c>
      <c r="H346" s="140">
        <v>33.204999999999998</v>
      </c>
      <c r="I346" s="141"/>
      <c r="J346" s="141">
        <f t="shared" si="10"/>
        <v>0</v>
      </c>
      <c r="K346" s="142"/>
      <c r="L346" s="29"/>
      <c r="M346" s="143" t="s">
        <v>1</v>
      </c>
      <c r="N346" s="144" t="s">
        <v>33</v>
      </c>
      <c r="O346" s="145">
        <v>0</v>
      </c>
      <c r="P346" s="145">
        <f t="shared" si="11"/>
        <v>0</v>
      </c>
      <c r="Q346" s="145">
        <v>0</v>
      </c>
      <c r="R346" s="145">
        <f t="shared" si="12"/>
        <v>0</v>
      </c>
      <c r="S346" s="145">
        <v>0</v>
      </c>
      <c r="T346" s="146">
        <f t="shared" si="13"/>
        <v>0</v>
      </c>
      <c r="AR346" s="147" t="s">
        <v>187</v>
      </c>
      <c r="AT346" s="147" t="s">
        <v>147</v>
      </c>
      <c r="AU346" s="147" t="s">
        <v>152</v>
      </c>
      <c r="AY346" s="17" t="s">
        <v>144</v>
      </c>
      <c r="BE346" s="148">
        <f t="shared" si="14"/>
        <v>0</v>
      </c>
      <c r="BF346" s="148">
        <f t="shared" si="15"/>
        <v>0</v>
      </c>
      <c r="BG346" s="148">
        <f t="shared" si="16"/>
        <v>0</v>
      </c>
      <c r="BH346" s="148">
        <f t="shared" si="17"/>
        <v>0</v>
      </c>
      <c r="BI346" s="148">
        <f t="shared" si="18"/>
        <v>0</v>
      </c>
      <c r="BJ346" s="17" t="s">
        <v>152</v>
      </c>
      <c r="BK346" s="148">
        <f t="shared" si="19"/>
        <v>0</v>
      </c>
      <c r="BL346" s="17" t="s">
        <v>187</v>
      </c>
      <c r="BM346" s="147" t="s">
        <v>529</v>
      </c>
    </row>
    <row r="347" spans="2:65" s="11" customFormat="1" ht="22.9" customHeight="1">
      <c r="B347" s="124"/>
      <c r="D347" s="125" t="s">
        <v>66</v>
      </c>
      <c r="E347" s="133" t="s">
        <v>530</v>
      </c>
      <c r="F347" s="133" t="s">
        <v>531</v>
      </c>
      <c r="J347" s="134">
        <f>BK347</f>
        <v>0</v>
      </c>
      <c r="L347" s="124"/>
      <c r="M347" s="128"/>
      <c r="P347" s="129">
        <f>SUM(P348:P363)</f>
        <v>0</v>
      </c>
      <c r="R347" s="129">
        <f>SUM(R348:R363)</f>
        <v>0</v>
      </c>
      <c r="T347" s="130">
        <f>SUM(T348:T363)</f>
        <v>0</v>
      </c>
      <c r="AR347" s="125" t="s">
        <v>152</v>
      </c>
      <c r="AT347" s="131" t="s">
        <v>66</v>
      </c>
      <c r="AU347" s="131" t="s">
        <v>75</v>
      </c>
      <c r="AY347" s="125" t="s">
        <v>144</v>
      </c>
      <c r="BK347" s="132">
        <f>SUM(BK348:BK363)</f>
        <v>0</v>
      </c>
    </row>
    <row r="348" spans="2:65" s="1" customFormat="1" ht="44.25" customHeight="1">
      <c r="B348" s="135"/>
      <c r="C348" s="136" t="s">
        <v>532</v>
      </c>
      <c r="D348" s="136" t="s">
        <v>147</v>
      </c>
      <c r="E348" s="137" t="s">
        <v>533</v>
      </c>
      <c r="F348" s="138" t="s">
        <v>534</v>
      </c>
      <c r="G348" s="139" t="s">
        <v>535</v>
      </c>
      <c r="H348" s="140">
        <v>1</v>
      </c>
      <c r="I348" s="141"/>
      <c r="J348" s="141">
        <f>ROUND(I348*H348,2)</f>
        <v>0</v>
      </c>
      <c r="K348" s="142"/>
      <c r="L348" s="29"/>
      <c r="M348" s="143" t="s">
        <v>1</v>
      </c>
      <c r="N348" s="144" t="s">
        <v>33</v>
      </c>
      <c r="O348" s="145">
        <v>0</v>
      </c>
      <c r="P348" s="145">
        <f>O348*H348</f>
        <v>0</v>
      </c>
      <c r="Q348" s="145">
        <v>0</v>
      </c>
      <c r="R348" s="145">
        <f>Q348*H348</f>
        <v>0</v>
      </c>
      <c r="S348" s="145">
        <v>0</v>
      </c>
      <c r="T348" s="146">
        <f>S348*H348</f>
        <v>0</v>
      </c>
      <c r="AR348" s="147" t="s">
        <v>187</v>
      </c>
      <c r="AT348" s="147" t="s">
        <v>147</v>
      </c>
      <c r="AU348" s="147" t="s">
        <v>152</v>
      </c>
      <c r="AY348" s="17" t="s">
        <v>144</v>
      </c>
      <c r="BE348" s="148">
        <f>IF(N348="základná",J348,0)</f>
        <v>0</v>
      </c>
      <c r="BF348" s="148">
        <f>IF(N348="znížená",J348,0)</f>
        <v>0</v>
      </c>
      <c r="BG348" s="148">
        <f>IF(N348="zákl. prenesená",J348,0)</f>
        <v>0</v>
      </c>
      <c r="BH348" s="148">
        <f>IF(N348="zníž. prenesená",J348,0)</f>
        <v>0</v>
      </c>
      <c r="BI348" s="148">
        <f>IF(N348="nulová",J348,0)</f>
        <v>0</v>
      </c>
      <c r="BJ348" s="17" t="s">
        <v>152</v>
      </c>
      <c r="BK348" s="148">
        <f>ROUND(I348*H348,2)</f>
        <v>0</v>
      </c>
      <c r="BL348" s="17" t="s">
        <v>187</v>
      </c>
      <c r="BM348" s="147" t="s">
        <v>536</v>
      </c>
    </row>
    <row r="349" spans="2:65" s="13" customFormat="1">
      <c r="B349" s="155"/>
      <c r="D349" s="150" t="s">
        <v>153</v>
      </c>
      <c r="E349" s="156" t="s">
        <v>1</v>
      </c>
      <c r="F349" s="157" t="s">
        <v>75</v>
      </c>
      <c r="H349" s="158">
        <v>1</v>
      </c>
      <c r="L349" s="155"/>
      <c r="M349" s="159"/>
      <c r="T349" s="160"/>
      <c r="AT349" s="156" t="s">
        <v>153</v>
      </c>
      <c r="AU349" s="156" t="s">
        <v>152</v>
      </c>
      <c r="AV349" s="13" t="s">
        <v>152</v>
      </c>
      <c r="AW349" s="13" t="s">
        <v>25</v>
      </c>
      <c r="AX349" s="13" t="s">
        <v>67</v>
      </c>
      <c r="AY349" s="156" t="s">
        <v>144</v>
      </c>
    </row>
    <row r="350" spans="2:65" s="12" customFormat="1" ht="22.5">
      <c r="B350" s="149"/>
      <c r="D350" s="150" t="s">
        <v>153</v>
      </c>
      <c r="E350" s="151" t="s">
        <v>1</v>
      </c>
      <c r="F350" s="152" t="s">
        <v>537</v>
      </c>
      <c r="H350" s="151" t="s">
        <v>1</v>
      </c>
      <c r="L350" s="149"/>
      <c r="M350" s="153"/>
      <c r="T350" s="154"/>
      <c r="AT350" s="151" t="s">
        <v>153</v>
      </c>
      <c r="AU350" s="151" t="s">
        <v>152</v>
      </c>
      <c r="AV350" s="12" t="s">
        <v>75</v>
      </c>
      <c r="AW350" s="12" t="s">
        <v>25</v>
      </c>
      <c r="AX350" s="12" t="s">
        <v>67</v>
      </c>
      <c r="AY350" s="151" t="s">
        <v>144</v>
      </c>
    </row>
    <row r="351" spans="2:65" s="12" customFormat="1" ht="33.75">
      <c r="B351" s="149"/>
      <c r="D351" s="150" t="s">
        <v>153</v>
      </c>
      <c r="E351" s="151" t="s">
        <v>1</v>
      </c>
      <c r="F351" s="152" t="s">
        <v>538</v>
      </c>
      <c r="H351" s="151" t="s">
        <v>1</v>
      </c>
      <c r="L351" s="149"/>
      <c r="M351" s="153"/>
      <c r="T351" s="154"/>
      <c r="AT351" s="151" t="s">
        <v>153</v>
      </c>
      <c r="AU351" s="151" t="s">
        <v>152</v>
      </c>
      <c r="AV351" s="12" t="s">
        <v>75</v>
      </c>
      <c r="AW351" s="12" t="s">
        <v>25</v>
      </c>
      <c r="AX351" s="12" t="s">
        <v>67</v>
      </c>
      <c r="AY351" s="151" t="s">
        <v>144</v>
      </c>
    </row>
    <row r="352" spans="2:65" s="12" customFormat="1" ht="22.5">
      <c r="B352" s="149"/>
      <c r="D352" s="150" t="s">
        <v>153</v>
      </c>
      <c r="E352" s="151" t="s">
        <v>1</v>
      </c>
      <c r="F352" s="152" t="s">
        <v>539</v>
      </c>
      <c r="H352" s="151" t="s">
        <v>1</v>
      </c>
      <c r="L352" s="149"/>
      <c r="M352" s="153"/>
      <c r="T352" s="154"/>
      <c r="AT352" s="151" t="s">
        <v>153</v>
      </c>
      <c r="AU352" s="151" t="s">
        <v>152</v>
      </c>
      <c r="AV352" s="12" t="s">
        <v>75</v>
      </c>
      <c r="AW352" s="12" t="s">
        <v>25</v>
      </c>
      <c r="AX352" s="12" t="s">
        <v>67</v>
      </c>
      <c r="AY352" s="151" t="s">
        <v>144</v>
      </c>
    </row>
    <row r="353" spans="2:65" s="12" customFormat="1" ht="22.5">
      <c r="B353" s="149"/>
      <c r="D353" s="150" t="s">
        <v>153</v>
      </c>
      <c r="E353" s="151" t="s">
        <v>1</v>
      </c>
      <c r="F353" s="152" t="s">
        <v>540</v>
      </c>
      <c r="H353" s="151" t="s">
        <v>1</v>
      </c>
      <c r="L353" s="149"/>
      <c r="M353" s="153"/>
      <c r="T353" s="154"/>
      <c r="AT353" s="151" t="s">
        <v>153</v>
      </c>
      <c r="AU353" s="151" t="s">
        <v>152</v>
      </c>
      <c r="AV353" s="12" t="s">
        <v>75</v>
      </c>
      <c r="AW353" s="12" t="s">
        <v>25</v>
      </c>
      <c r="AX353" s="12" t="s">
        <v>67</v>
      </c>
      <c r="AY353" s="151" t="s">
        <v>144</v>
      </c>
    </row>
    <row r="354" spans="2:65" s="12" customFormat="1">
      <c r="B354" s="149"/>
      <c r="D354" s="150" t="s">
        <v>153</v>
      </c>
      <c r="E354" s="151" t="s">
        <v>1</v>
      </c>
      <c r="F354" s="152" t="s">
        <v>541</v>
      </c>
      <c r="H354" s="151" t="s">
        <v>1</v>
      </c>
      <c r="L354" s="149"/>
      <c r="M354" s="153"/>
      <c r="T354" s="154"/>
      <c r="AT354" s="151" t="s">
        <v>153</v>
      </c>
      <c r="AU354" s="151" t="s">
        <v>152</v>
      </c>
      <c r="AV354" s="12" t="s">
        <v>75</v>
      </c>
      <c r="AW354" s="12" t="s">
        <v>25</v>
      </c>
      <c r="AX354" s="12" t="s">
        <v>67</v>
      </c>
      <c r="AY354" s="151" t="s">
        <v>144</v>
      </c>
    </row>
    <row r="355" spans="2:65" s="12" customFormat="1">
      <c r="B355" s="149"/>
      <c r="D355" s="150" t="s">
        <v>153</v>
      </c>
      <c r="E355" s="151" t="s">
        <v>1</v>
      </c>
      <c r="F355" s="152" t="s">
        <v>542</v>
      </c>
      <c r="H355" s="151" t="s">
        <v>1</v>
      </c>
      <c r="L355" s="149"/>
      <c r="M355" s="153"/>
      <c r="T355" s="154"/>
      <c r="AT355" s="151" t="s">
        <v>153</v>
      </c>
      <c r="AU355" s="151" t="s">
        <v>152</v>
      </c>
      <c r="AV355" s="12" t="s">
        <v>75</v>
      </c>
      <c r="AW355" s="12" t="s">
        <v>25</v>
      </c>
      <c r="AX355" s="12" t="s">
        <v>67</v>
      </c>
      <c r="AY355" s="151" t="s">
        <v>144</v>
      </c>
    </row>
    <row r="356" spans="2:65" s="14" customFormat="1">
      <c r="B356" s="161"/>
      <c r="D356" s="150" t="s">
        <v>153</v>
      </c>
      <c r="E356" s="162" t="s">
        <v>1</v>
      </c>
      <c r="F356" s="163" t="s">
        <v>156</v>
      </c>
      <c r="H356" s="164">
        <v>1</v>
      </c>
      <c r="L356" s="161"/>
      <c r="M356" s="165"/>
      <c r="T356" s="166"/>
      <c r="AT356" s="162" t="s">
        <v>153</v>
      </c>
      <c r="AU356" s="162" t="s">
        <v>152</v>
      </c>
      <c r="AV356" s="14" t="s">
        <v>151</v>
      </c>
      <c r="AW356" s="14" t="s">
        <v>25</v>
      </c>
      <c r="AX356" s="14" t="s">
        <v>75</v>
      </c>
      <c r="AY356" s="162" t="s">
        <v>144</v>
      </c>
    </row>
    <row r="357" spans="2:65" s="1" customFormat="1" ht="37.9" customHeight="1">
      <c r="B357" s="135"/>
      <c r="C357" s="173" t="s">
        <v>357</v>
      </c>
      <c r="D357" s="173" t="s">
        <v>226</v>
      </c>
      <c r="E357" s="174" t="s">
        <v>543</v>
      </c>
      <c r="F357" s="175" t="s">
        <v>544</v>
      </c>
      <c r="G357" s="176" t="s">
        <v>223</v>
      </c>
      <c r="H357" s="177">
        <v>1</v>
      </c>
      <c r="I357" s="178"/>
      <c r="J357" s="178">
        <f>ROUND(I357*H357,2)</f>
        <v>0</v>
      </c>
      <c r="K357" s="179"/>
      <c r="L357" s="180"/>
      <c r="M357" s="181" t="s">
        <v>1</v>
      </c>
      <c r="N357" s="182" t="s">
        <v>33</v>
      </c>
      <c r="O357" s="145">
        <v>0</v>
      </c>
      <c r="P357" s="145">
        <f>O357*H357</f>
        <v>0</v>
      </c>
      <c r="Q357" s="145">
        <v>0</v>
      </c>
      <c r="R357" s="145">
        <f>Q357*H357</f>
        <v>0</v>
      </c>
      <c r="S357" s="145">
        <v>0</v>
      </c>
      <c r="T357" s="146">
        <f>S357*H357</f>
        <v>0</v>
      </c>
      <c r="AR357" s="147" t="s">
        <v>233</v>
      </c>
      <c r="AT357" s="147" t="s">
        <v>226</v>
      </c>
      <c r="AU357" s="147" t="s">
        <v>152</v>
      </c>
      <c r="AY357" s="17" t="s">
        <v>144</v>
      </c>
      <c r="BE357" s="148">
        <f>IF(N357="základná",J357,0)</f>
        <v>0</v>
      </c>
      <c r="BF357" s="148">
        <f>IF(N357="znížená",J357,0)</f>
        <v>0</v>
      </c>
      <c r="BG357" s="148">
        <f>IF(N357="zákl. prenesená",J357,0)</f>
        <v>0</v>
      </c>
      <c r="BH357" s="148">
        <f>IF(N357="zníž. prenesená",J357,0)</f>
        <v>0</v>
      </c>
      <c r="BI357" s="148">
        <f>IF(N357="nulová",J357,0)</f>
        <v>0</v>
      </c>
      <c r="BJ357" s="17" t="s">
        <v>152</v>
      </c>
      <c r="BK357" s="148">
        <f>ROUND(I357*H357,2)</f>
        <v>0</v>
      </c>
      <c r="BL357" s="17" t="s">
        <v>187</v>
      </c>
      <c r="BM357" s="147" t="s">
        <v>545</v>
      </c>
    </row>
    <row r="358" spans="2:65" s="13" customFormat="1">
      <c r="B358" s="155"/>
      <c r="D358" s="150" t="s">
        <v>153</v>
      </c>
      <c r="E358" s="156" t="s">
        <v>1</v>
      </c>
      <c r="F358" s="157" t="s">
        <v>75</v>
      </c>
      <c r="H358" s="158">
        <v>1</v>
      </c>
      <c r="L358" s="155"/>
      <c r="M358" s="159"/>
      <c r="T358" s="160"/>
      <c r="AT358" s="156" t="s">
        <v>153</v>
      </c>
      <c r="AU358" s="156" t="s">
        <v>152</v>
      </c>
      <c r="AV358" s="13" t="s">
        <v>152</v>
      </c>
      <c r="AW358" s="13" t="s">
        <v>25</v>
      </c>
      <c r="AX358" s="13" t="s">
        <v>67</v>
      </c>
      <c r="AY358" s="156" t="s">
        <v>144</v>
      </c>
    </row>
    <row r="359" spans="2:65" s="12" customFormat="1" ht="33.75">
      <c r="B359" s="149"/>
      <c r="D359" s="150" t="s">
        <v>153</v>
      </c>
      <c r="E359" s="151" t="s">
        <v>1</v>
      </c>
      <c r="F359" s="152" t="s">
        <v>546</v>
      </c>
      <c r="H359" s="151" t="s">
        <v>1</v>
      </c>
      <c r="L359" s="149"/>
      <c r="M359" s="153"/>
      <c r="T359" s="154"/>
      <c r="AT359" s="151" t="s">
        <v>153</v>
      </c>
      <c r="AU359" s="151" t="s">
        <v>152</v>
      </c>
      <c r="AV359" s="12" t="s">
        <v>75</v>
      </c>
      <c r="AW359" s="12" t="s">
        <v>25</v>
      </c>
      <c r="AX359" s="12" t="s">
        <v>67</v>
      </c>
      <c r="AY359" s="151" t="s">
        <v>144</v>
      </c>
    </row>
    <row r="360" spans="2:65" s="12" customFormat="1" ht="22.5">
      <c r="B360" s="149"/>
      <c r="D360" s="150" t="s">
        <v>153</v>
      </c>
      <c r="E360" s="151" t="s">
        <v>1</v>
      </c>
      <c r="F360" s="152" t="s">
        <v>547</v>
      </c>
      <c r="H360" s="151" t="s">
        <v>1</v>
      </c>
      <c r="L360" s="149"/>
      <c r="M360" s="153"/>
      <c r="T360" s="154"/>
      <c r="AT360" s="151" t="s">
        <v>153</v>
      </c>
      <c r="AU360" s="151" t="s">
        <v>152</v>
      </c>
      <c r="AV360" s="12" t="s">
        <v>75</v>
      </c>
      <c r="AW360" s="12" t="s">
        <v>25</v>
      </c>
      <c r="AX360" s="12" t="s">
        <v>67</v>
      </c>
      <c r="AY360" s="151" t="s">
        <v>144</v>
      </c>
    </row>
    <row r="361" spans="2:65" s="12" customFormat="1">
      <c r="B361" s="149"/>
      <c r="D361" s="150" t="s">
        <v>153</v>
      </c>
      <c r="E361" s="151" t="s">
        <v>1</v>
      </c>
      <c r="F361" s="152" t="s">
        <v>548</v>
      </c>
      <c r="H361" s="151" t="s">
        <v>1</v>
      </c>
      <c r="L361" s="149"/>
      <c r="M361" s="153"/>
      <c r="T361" s="154"/>
      <c r="AT361" s="151" t="s">
        <v>153</v>
      </c>
      <c r="AU361" s="151" t="s">
        <v>152</v>
      </c>
      <c r="AV361" s="12" t="s">
        <v>75</v>
      </c>
      <c r="AW361" s="12" t="s">
        <v>25</v>
      </c>
      <c r="AX361" s="12" t="s">
        <v>67</v>
      </c>
      <c r="AY361" s="151" t="s">
        <v>144</v>
      </c>
    </row>
    <row r="362" spans="2:65" s="14" customFormat="1">
      <c r="B362" s="161"/>
      <c r="D362" s="150" t="s">
        <v>153</v>
      </c>
      <c r="E362" s="162" t="s">
        <v>1</v>
      </c>
      <c r="F362" s="163" t="s">
        <v>156</v>
      </c>
      <c r="H362" s="164">
        <v>1</v>
      </c>
      <c r="L362" s="161"/>
      <c r="M362" s="165"/>
      <c r="T362" s="166"/>
      <c r="AT362" s="162" t="s">
        <v>153</v>
      </c>
      <c r="AU362" s="162" t="s">
        <v>152</v>
      </c>
      <c r="AV362" s="14" t="s">
        <v>151</v>
      </c>
      <c r="AW362" s="14" t="s">
        <v>25</v>
      </c>
      <c r="AX362" s="14" t="s">
        <v>75</v>
      </c>
      <c r="AY362" s="162" t="s">
        <v>144</v>
      </c>
    </row>
    <row r="363" spans="2:65" s="1" customFormat="1" ht="33" customHeight="1">
      <c r="B363" s="135"/>
      <c r="C363" s="136" t="s">
        <v>549</v>
      </c>
      <c r="D363" s="136" t="s">
        <v>147</v>
      </c>
      <c r="E363" s="137" t="s">
        <v>550</v>
      </c>
      <c r="F363" s="138" t="s">
        <v>551</v>
      </c>
      <c r="G363" s="139" t="s">
        <v>352</v>
      </c>
      <c r="H363" s="140">
        <v>46.74</v>
      </c>
      <c r="I363" s="141"/>
      <c r="J363" s="141">
        <f>ROUND(I363*H363,2)</f>
        <v>0</v>
      </c>
      <c r="K363" s="142"/>
      <c r="L363" s="29"/>
      <c r="M363" s="143" t="s">
        <v>1</v>
      </c>
      <c r="N363" s="144" t="s">
        <v>33</v>
      </c>
      <c r="O363" s="145">
        <v>0</v>
      </c>
      <c r="P363" s="145">
        <f>O363*H363</f>
        <v>0</v>
      </c>
      <c r="Q363" s="145">
        <v>0</v>
      </c>
      <c r="R363" s="145">
        <f>Q363*H363</f>
        <v>0</v>
      </c>
      <c r="S363" s="145">
        <v>0</v>
      </c>
      <c r="T363" s="146">
        <f>S363*H363</f>
        <v>0</v>
      </c>
      <c r="AR363" s="147" t="s">
        <v>187</v>
      </c>
      <c r="AT363" s="147" t="s">
        <v>147</v>
      </c>
      <c r="AU363" s="147" t="s">
        <v>152</v>
      </c>
      <c r="AY363" s="17" t="s">
        <v>144</v>
      </c>
      <c r="BE363" s="148">
        <f>IF(N363="základná",J363,0)</f>
        <v>0</v>
      </c>
      <c r="BF363" s="148">
        <f>IF(N363="znížená",J363,0)</f>
        <v>0</v>
      </c>
      <c r="BG363" s="148">
        <f>IF(N363="zákl. prenesená",J363,0)</f>
        <v>0</v>
      </c>
      <c r="BH363" s="148">
        <f>IF(N363="zníž. prenesená",J363,0)</f>
        <v>0</v>
      </c>
      <c r="BI363" s="148">
        <f>IF(N363="nulová",J363,0)</f>
        <v>0</v>
      </c>
      <c r="BJ363" s="17" t="s">
        <v>152</v>
      </c>
      <c r="BK363" s="148">
        <f>ROUND(I363*H363,2)</f>
        <v>0</v>
      </c>
      <c r="BL363" s="17" t="s">
        <v>187</v>
      </c>
      <c r="BM363" s="147" t="s">
        <v>552</v>
      </c>
    </row>
    <row r="364" spans="2:65" s="11" customFormat="1" ht="22.9" customHeight="1">
      <c r="B364" s="124"/>
      <c r="D364" s="125" t="s">
        <v>66</v>
      </c>
      <c r="E364" s="133" t="s">
        <v>553</v>
      </c>
      <c r="F364" s="133" t="s">
        <v>554</v>
      </c>
      <c r="J364" s="134">
        <f>BK364</f>
        <v>0</v>
      </c>
      <c r="L364" s="124"/>
      <c r="M364" s="128"/>
      <c r="P364" s="129">
        <f>SUM(P365:P387)</f>
        <v>4.0994878000000003</v>
      </c>
      <c r="R364" s="129">
        <f>SUM(R365:R387)</f>
        <v>9.5110240000000013E-2</v>
      </c>
      <c r="T364" s="130">
        <f>SUM(T365:T387)</f>
        <v>0</v>
      </c>
      <c r="AR364" s="125" t="s">
        <v>152</v>
      </c>
      <c r="AT364" s="131" t="s">
        <v>66</v>
      </c>
      <c r="AU364" s="131" t="s">
        <v>75</v>
      </c>
      <c r="AY364" s="125" t="s">
        <v>144</v>
      </c>
      <c r="BK364" s="132">
        <f>SUM(BK365:BK387)</f>
        <v>0</v>
      </c>
    </row>
    <row r="365" spans="2:65" s="1" customFormat="1" ht="33" customHeight="1">
      <c r="B365" s="135"/>
      <c r="C365" s="136" t="s">
        <v>362</v>
      </c>
      <c r="D365" s="136" t="s">
        <v>147</v>
      </c>
      <c r="E365" s="137" t="s">
        <v>555</v>
      </c>
      <c r="F365" s="138" t="s">
        <v>556</v>
      </c>
      <c r="G365" s="139" t="s">
        <v>159</v>
      </c>
      <c r="H365" s="140">
        <v>2.21</v>
      </c>
      <c r="I365" s="141"/>
      <c r="J365" s="141">
        <f>ROUND(I365*H365,2)</f>
        <v>0</v>
      </c>
      <c r="K365" s="142"/>
      <c r="L365" s="29"/>
      <c r="M365" s="143" t="s">
        <v>1</v>
      </c>
      <c r="N365" s="144" t="s">
        <v>33</v>
      </c>
      <c r="O365" s="145">
        <v>0.83648999999999996</v>
      </c>
      <c r="P365" s="145">
        <f>O365*H365</f>
        <v>1.8486429</v>
      </c>
      <c r="Q365" s="145">
        <v>5.5469999999999998E-3</v>
      </c>
      <c r="R365" s="145">
        <f>Q365*H365</f>
        <v>1.225887E-2</v>
      </c>
      <c r="S365" s="145">
        <v>0</v>
      </c>
      <c r="T365" s="146">
        <f>S365*H365</f>
        <v>0</v>
      </c>
      <c r="AR365" s="147" t="s">
        <v>187</v>
      </c>
      <c r="AT365" s="147" t="s">
        <v>147</v>
      </c>
      <c r="AU365" s="147" t="s">
        <v>152</v>
      </c>
      <c r="AY365" s="17" t="s">
        <v>144</v>
      </c>
      <c r="BE365" s="148">
        <f>IF(N365="základná",J365,0)</f>
        <v>0</v>
      </c>
      <c r="BF365" s="148">
        <f>IF(N365="znížená",J365,0)</f>
        <v>0</v>
      </c>
      <c r="BG365" s="148">
        <f>IF(N365="zákl. prenesená",J365,0)</f>
        <v>0</v>
      </c>
      <c r="BH365" s="148">
        <f>IF(N365="zníž. prenesená",J365,0)</f>
        <v>0</v>
      </c>
      <c r="BI365" s="148">
        <f>IF(N365="nulová",J365,0)</f>
        <v>0</v>
      </c>
      <c r="BJ365" s="17" t="s">
        <v>152</v>
      </c>
      <c r="BK365" s="148">
        <f>ROUND(I365*H365,2)</f>
        <v>0</v>
      </c>
      <c r="BL365" s="17" t="s">
        <v>187</v>
      </c>
      <c r="BM365" s="147" t="s">
        <v>557</v>
      </c>
    </row>
    <row r="366" spans="2:65" s="13" customFormat="1">
      <c r="B366" s="155"/>
      <c r="D366" s="150" t="s">
        <v>153</v>
      </c>
      <c r="E366" s="156" t="s">
        <v>1</v>
      </c>
      <c r="F366" s="157" t="s">
        <v>381</v>
      </c>
      <c r="H366" s="158">
        <v>2.21</v>
      </c>
      <c r="L366" s="155"/>
      <c r="M366" s="159"/>
      <c r="T366" s="160"/>
      <c r="AT366" s="156" t="s">
        <v>153</v>
      </c>
      <c r="AU366" s="156" t="s">
        <v>152</v>
      </c>
      <c r="AV366" s="13" t="s">
        <v>152</v>
      </c>
      <c r="AW366" s="13" t="s">
        <v>25</v>
      </c>
      <c r="AX366" s="13" t="s">
        <v>67</v>
      </c>
      <c r="AY366" s="156" t="s">
        <v>144</v>
      </c>
    </row>
    <row r="367" spans="2:65" s="14" customFormat="1">
      <c r="B367" s="161"/>
      <c r="D367" s="150" t="s">
        <v>153</v>
      </c>
      <c r="E367" s="162" t="s">
        <v>1</v>
      </c>
      <c r="F367" s="163" t="s">
        <v>156</v>
      </c>
      <c r="H367" s="164">
        <v>2.21</v>
      </c>
      <c r="L367" s="161"/>
      <c r="M367" s="165"/>
      <c r="T367" s="166"/>
      <c r="AT367" s="162" t="s">
        <v>153</v>
      </c>
      <c r="AU367" s="162" t="s">
        <v>152</v>
      </c>
      <c r="AV367" s="14" t="s">
        <v>151</v>
      </c>
      <c r="AW367" s="14" t="s">
        <v>25</v>
      </c>
      <c r="AX367" s="14" t="s">
        <v>75</v>
      </c>
      <c r="AY367" s="162" t="s">
        <v>144</v>
      </c>
    </row>
    <row r="368" spans="2:65" s="1" customFormat="1" ht="24.2" customHeight="1">
      <c r="B368" s="135"/>
      <c r="C368" s="173" t="s">
        <v>558</v>
      </c>
      <c r="D368" s="173" t="s">
        <v>226</v>
      </c>
      <c r="E368" s="174" t="s">
        <v>559</v>
      </c>
      <c r="F368" s="175" t="s">
        <v>560</v>
      </c>
      <c r="G368" s="176" t="s">
        <v>159</v>
      </c>
      <c r="H368" s="177">
        <v>2.387</v>
      </c>
      <c r="I368" s="178"/>
      <c r="J368" s="178">
        <f t="shared" ref="J368:J376" si="20">ROUND(I368*H368,2)</f>
        <v>0</v>
      </c>
      <c r="K368" s="179"/>
      <c r="L368" s="180"/>
      <c r="M368" s="181" t="s">
        <v>1</v>
      </c>
      <c r="N368" s="182" t="s">
        <v>33</v>
      </c>
      <c r="O368" s="145">
        <v>0</v>
      </c>
      <c r="P368" s="145">
        <f t="shared" ref="P368:P376" si="21">O368*H368</f>
        <v>0</v>
      </c>
      <c r="Q368" s="145">
        <v>2.315E-2</v>
      </c>
      <c r="R368" s="145">
        <f t="shared" ref="R368:R376" si="22">Q368*H368</f>
        <v>5.5259050000000004E-2</v>
      </c>
      <c r="S368" s="145">
        <v>0</v>
      </c>
      <c r="T368" s="146">
        <f t="shared" ref="T368:T376" si="23">S368*H368</f>
        <v>0</v>
      </c>
      <c r="AR368" s="147" t="s">
        <v>233</v>
      </c>
      <c r="AT368" s="147" t="s">
        <v>226</v>
      </c>
      <c r="AU368" s="147" t="s">
        <v>152</v>
      </c>
      <c r="AY368" s="17" t="s">
        <v>144</v>
      </c>
      <c r="BE368" s="148">
        <f t="shared" ref="BE368:BE376" si="24">IF(N368="základná",J368,0)</f>
        <v>0</v>
      </c>
      <c r="BF368" s="148">
        <f t="shared" ref="BF368:BF376" si="25">IF(N368="znížená",J368,0)</f>
        <v>0</v>
      </c>
      <c r="BG368" s="148">
        <f t="shared" ref="BG368:BG376" si="26">IF(N368="zákl. prenesená",J368,0)</f>
        <v>0</v>
      </c>
      <c r="BH368" s="148">
        <f t="shared" ref="BH368:BH376" si="27">IF(N368="zníž. prenesená",J368,0)</f>
        <v>0</v>
      </c>
      <c r="BI368" s="148">
        <f t="shared" ref="BI368:BI376" si="28">IF(N368="nulová",J368,0)</f>
        <v>0</v>
      </c>
      <c r="BJ368" s="17" t="s">
        <v>152</v>
      </c>
      <c r="BK368" s="148">
        <f t="shared" ref="BK368:BK376" si="29">ROUND(I368*H368,2)</f>
        <v>0</v>
      </c>
      <c r="BL368" s="17" t="s">
        <v>187</v>
      </c>
      <c r="BM368" s="147" t="s">
        <v>561</v>
      </c>
    </row>
    <row r="369" spans="2:65" s="1" customFormat="1" ht="24.2" customHeight="1">
      <c r="B369" s="135"/>
      <c r="C369" s="136" t="s">
        <v>366</v>
      </c>
      <c r="D369" s="136" t="s">
        <v>147</v>
      </c>
      <c r="E369" s="137" t="s">
        <v>562</v>
      </c>
      <c r="F369" s="138" t="s">
        <v>563</v>
      </c>
      <c r="G369" s="139" t="s">
        <v>159</v>
      </c>
      <c r="H369" s="140">
        <v>2.21</v>
      </c>
      <c r="I369" s="141"/>
      <c r="J369" s="141">
        <f t="shared" si="20"/>
        <v>0</v>
      </c>
      <c r="K369" s="142"/>
      <c r="L369" s="29"/>
      <c r="M369" s="143" t="s">
        <v>1</v>
      </c>
      <c r="N369" s="144" t="s">
        <v>33</v>
      </c>
      <c r="O369" s="145">
        <v>3.5999999999999997E-2</v>
      </c>
      <c r="P369" s="145">
        <f t="shared" si="21"/>
        <v>7.9559999999999992E-2</v>
      </c>
      <c r="Q369" s="145">
        <v>0</v>
      </c>
      <c r="R369" s="145">
        <f t="shared" si="22"/>
        <v>0</v>
      </c>
      <c r="S369" s="145">
        <v>0</v>
      </c>
      <c r="T369" s="146">
        <f t="shared" si="23"/>
        <v>0</v>
      </c>
      <c r="AR369" s="147" t="s">
        <v>187</v>
      </c>
      <c r="AT369" s="147" t="s">
        <v>147</v>
      </c>
      <c r="AU369" s="147" t="s">
        <v>152</v>
      </c>
      <c r="AY369" s="17" t="s">
        <v>144</v>
      </c>
      <c r="BE369" s="148">
        <f t="shared" si="24"/>
        <v>0</v>
      </c>
      <c r="BF369" s="148">
        <f t="shared" si="25"/>
        <v>0</v>
      </c>
      <c r="BG369" s="148">
        <f t="shared" si="26"/>
        <v>0</v>
      </c>
      <c r="BH369" s="148">
        <f t="shared" si="27"/>
        <v>0</v>
      </c>
      <c r="BI369" s="148">
        <f t="shared" si="28"/>
        <v>0</v>
      </c>
      <c r="BJ369" s="17" t="s">
        <v>152</v>
      </c>
      <c r="BK369" s="148">
        <f t="shared" si="29"/>
        <v>0</v>
      </c>
      <c r="BL369" s="17" t="s">
        <v>187</v>
      </c>
      <c r="BM369" s="147" t="s">
        <v>564</v>
      </c>
    </row>
    <row r="370" spans="2:65" s="1" customFormat="1" ht="16.5" customHeight="1">
      <c r="B370" s="135"/>
      <c r="C370" s="136" t="s">
        <v>565</v>
      </c>
      <c r="D370" s="136" t="s">
        <v>147</v>
      </c>
      <c r="E370" s="137" t="s">
        <v>566</v>
      </c>
      <c r="F370" s="138" t="s">
        <v>567</v>
      </c>
      <c r="G370" s="139" t="s">
        <v>159</v>
      </c>
      <c r="H370" s="140">
        <v>2.21</v>
      </c>
      <c r="I370" s="141"/>
      <c r="J370" s="141">
        <f t="shared" si="20"/>
        <v>0</v>
      </c>
      <c r="K370" s="142"/>
      <c r="L370" s="29"/>
      <c r="M370" s="143" t="s">
        <v>1</v>
      </c>
      <c r="N370" s="144" t="s">
        <v>33</v>
      </c>
      <c r="O370" s="145">
        <v>3.9E-2</v>
      </c>
      <c r="P370" s="145">
        <f t="shared" si="21"/>
        <v>8.6190000000000003E-2</v>
      </c>
      <c r="Q370" s="145">
        <v>0</v>
      </c>
      <c r="R370" s="145">
        <f t="shared" si="22"/>
        <v>0</v>
      </c>
      <c r="S370" s="145">
        <v>0</v>
      </c>
      <c r="T370" s="146">
        <f t="shared" si="23"/>
        <v>0</v>
      </c>
      <c r="AR370" s="147" t="s">
        <v>187</v>
      </c>
      <c r="AT370" s="147" t="s">
        <v>147</v>
      </c>
      <c r="AU370" s="147" t="s">
        <v>152</v>
      </c>
      <c r="AY370" s="17" t="s">
        <v>144</v>
      </c>
      <c r="BE370" s="148">
        <f t="shared" si="24"/>
        <v>0</v>
      </c>
      <c r="BF370" s="148">
        <f t="shared" si="25"/>
        <v>0</v>
      </c>
      <c r="BG370" s="148">
        <f t="shared" si="26"/>
        <v>0</v>
      </c>
      <c r="BH370" s="148">
        <f t="shared" si="27"/>
        <v>0</v>
      </c>
      <c r="BI370" s="148">
        <f t="shared" si="28"/>
        <v>0</v>
      </c>
      <c r="BJ370" s="17" t="s">
        <v>152</v>
      </c>
      <c r="BK370" s="148">
        <f t="shared" si="29"/>
        <v>0</v>
      </c>
      <c r="BL370" s="17" t="s">
        <v>187</v>
      </c>
      <c r="BM370" s="147" t="s">
        <v>568</v>
      </c>
    </row>
    <row r="371" spans="2:65" s="1" customFormat="1" ht="16.5" customHeight="1">
      <c r="B371" s="135"/>
      <c r="C371" s="136" t="s">
        <v>370</v>
      </c>
      <c r="D371" s="136" t="s">
        <v>147</v>
      </c>
      <c r="E371" s="137" t="s">
        <v>569</v>
      </c>
      <c r="F371" s="138" t="s">
        <v>570</v>
      </c>
      <c r="G371" s="139" t="s">
        <v>159</v>
      </c>
      <c r="H371" s="140">
        <v>2.21</v>
      </c>
      <c r="I371" s="141"/>
      <c r="J371" s="141">
        <f t="shared" si="20"/>
        <v>0</v>
      </c>
      <c r="K371" s="142"/>
      <c r="L371" s="29"/>
      <c r="M371" s="143" t="s">
        <v>1</v>
      </c>
      <c r="N371" s="144" t="s">
        <v>33</v>
      </c>
      <c r="O371" s="145">
        <v>0.08</v>
      </c>
      <c r="P371" s="145">
        <f t="shared" si="21"/>
        <v>0.17680000000000001</v>
      </c>
      <c r="Q371" s="145">
        <v>0</v>
      </c>
      <c r="R371" s="145">
        <f t="shared" si="22"/>
        <v>0</v>
      </c>
      <c r="S371" s="145">
        <v>0</v>
      </c>
      <c r="T371" s="146">
        <f t="shared" si="23"/>
        <v>0</v>
      </c>
      <c r="AR371" s="147" t="s">
        <v>187</v>
      </c>
      <c r="AT371" s="147" t="s">
        <v>147</v>
      </c>
      <c r="AU371" s="147" t="s">
        <v>152</v>
      </c>
      <c r="AY371" s="17" t="s">
        <v>144</v>
      </c>
      <c r="BE371" s="148">
        <f t="shared" si="24"/>
        <v>0</v>
      </c>
      <c r="BF371" s="148">
        <f t="shared" si="25"/>
        <v>0</v>
      </c>
      <c r="BG371" s="148">
        <f t="shared" si="26"/>
        <v>0</v>
      </c>
      <c r="BH371" s="148">
        <f t="shared" si="27"/>
        <v>0</v>
      </c>
      <c r="BI371" s="148">
        <f t="shared" si="28"/>
        <v>0</v>
      </c>
      <c r="BJ371" s="17" t="s">
        <v>152</v>
      </c>
      <c r="BK371" s="148">
        <f t="shared" si="29"/>
        <v>0</v>
      </c>
      <c r="BL371" s="17" t="s">
        <v>187</v>
      </c>
      <c r="BM371" s="147" t="s">
        <v>571</v>
      </c>
    </row>
    <row r="372" spans="2:65" s="1" customFormat="1" ht="16.5" customHeight="1">
      <c r="B372" s="135"/>
      <c r="C372" s="136" t="s">
        <v>572</v>
      </c>
      <c r="D372" s="136" t="s">
        <v>147</v>
      </c>
      <c r="E372" s="137" t="s">
        <v>573</v>
      </c>
      <c r="F372" s="138" t="s">
        <v>574</v>
      </c>
      <c r="G372" s="139" t="s">
        <v>159</v>
      </c>
      <c r="H372" s="140">
        <v>2.21</v>
      </c>
      <c r="I372" s="141"/>
      <c r="J372" s="141">
        <f t="shared" si="20"/>
        <v>0</v>
      </c>
      <c r="K372" s="142"/>
      <c r="L372" s="29"/>
      <c r="M372" s="143" t="s">
        <v>1</v>
      </c>
      <c r="N372" s="144" t="s">
        <v>33</v>
      </c>
      <c r="O372" s="145">
        <v>0</v>
      </c>
      <c r="P372" s="145">
        <f t="shared" si="21"/>
        <v>0</v>
      </c>
      <c r="Q372" s="145">
        <v>0</v>
      </c>
      <c r="R372" s="145">
        <f t="shared" si="22"/>
        <v>0</v>
      </c>
      <c r="S372" s="145">
        <v>0</v>
      </c>
      <c r="T372" s="146">
        <f t="shared" si="23"/>
        <v>0</v>
      </c>
      <c r="AR372" s="147" t="s">
        <v>187</v>
      </c>
      <c r="AT372" s="147" t="s">
        <v>147</v>
      </c>
      <c r="AU372" s="147" t="s">
        <v>152</v>
      </c>
      <c r="AY372" s="17" t="s">
        <v>144</v>
      </c>
      <c r="BE372" s="148">
        <f t="shared" si="24"/>
        <v>0</v>
      </c>
      <c r="BF372" s="148">
        <f t="shared" si="25"/>
        <v>0</v>
      </c>
      <c r="BG372" s="148">
        <f t="shared" si="26"/>
        <v>0</v>
      </c>
      <c r="BH372" s="148">
        <f t="shared" si="27"/>
        <v>0</v>
      </c>
      <c r="BI372" s="148">
        <f t="shared" si="28"/>
        <v>0</v>
      </c>
      <c r="BJ372" s="17" t="s">
        <v>152</v>
      </c>
      <c r="BK372" s="148">
        <f t="shared" si="29"/>
        <v>0</v>
      </c>
      <c r="BL372" s="17" t="s">
        <v>187</v>
      </c>
      <c r="BM372" s="147" t="s">
        <v>575</v>
      </c>
    </row>
    <row r="373" spans="2:65" s="1" customFormat="1" ht="24.2" customHeight="1">
      <c r="B373" s="135"/>
      <c r="C373" s="136" t="s">
        <v>379</v>
      </c>
      <c r="D373" s="136" t="s">
        <v>147</v>
      </c>
      <c r="E373" s="137" t="s">
        <v>576</v>
      </c>
      <c r="F373" s="138" t="s">
        <v>577</v>
      </c>
      <c r="G373" s="139" t="s">
        <v>159</v>
      </c>
      <c r="H373" s="140">
        <v>0.7</v>
      </c>
      <c r="I373" s="141"/>
      <c r="J373" s="141">
        <f t="shared" si="20"/>
        <v>0</v>
      </c>
      <c r="K373" s="142"/>
      <c r="L373" s="29"/>
      <c r="M373" s="143" t="s">
        <v>1</v>
      </c>
      <c r="N373" s="144" t="s">
        <v>33</v>
      </c>
      <c r="O373" s="145">
        <v>0.15540000000000001</v>
      </c>
      <c r="P373" s="145">
        <f t="shared" si="21"/>
        <v>0.10878</v>
      </c>
      <c r="Q373" s="145">
        <v>4.4999999999999997E-3</v>
      </c>
      <c r="R373" s="145">
        <f t="shared" si="22"/>
        <v>3.1499999999999996E-3</v>
      </c>
      <c r="S373" s="145">
        <v>0</v>
      </c>
      <c r="T373" s="146">
        <f t="shared" si="23"/>
        <v>0</v>
      </c>
      <c r="AR373" s="147" t="s">
        <v>187</v>
      </c>
      <c r="AT373" s="147" t="s">
        <v>147</v>
      </c>
      <c r="AU373" s="147" t="s">
        <v>152</v>
      </c>
      <c r="AY373" s="17" t="s">
        <v>144</v>
      </c>
      <c r="BE373" s="148">
        <f t="shared" si="24"/>
        <v>0</v>
      </c>
      <c r="BF373" s="148">
        <f t="shared" si="25"/>
        <v>0</v>
      </c>
      <c r="BG373" s="148">
        <f t="shared" si="26"/>
        <v>0</v>
      </c>
      <c r="BH373" s="148">
        <f t="shared" si="27"/>
        <v>0</v>
      </c>
      <c r="BI373" s="148">
        <f t="shared" si="28"/>
        <v>0</v>
      </c>
      <c r="BJ373" s="17" t="s">
        <v>152</v>
      </c>
      <c r="BK373" s="148">
        <f t="shared" si="29"/>
        <v>0</v>
      </c>
      <c r="BL373" s="17" t="s">
        <v>187</v>
      </c>
      <c r="BM373" s="147" t="s">
        <v>578</v>
      </c>
    </row>
    <row r="374" spans="2:65" s="1" customFormat="1" ht="24.2" customHeight="1">
      <c r="B374" s="135"/>
      <c r="C374" s="136" t="s">
        <v>579</v>
      </c>
      <c r="D374" s="136" t="s">
        <v>147</v>
      </c>
      <c r="E374" s="137" t="s">
        <v>580</v>
      </c>
      <c r="F374" s="138" t="s">
        <v>581</v>
      </c>
      <c r="G374" s="139" t="s">
        <v>159</v>
      </c>
      <c r="H374" s="140">
        <v>0.6</v>
      </c>
      <c r="I374" s="141"/>
      <c r="J374" s="141">
        <f t="shared" si="20"/>
        <v>0</v>
      </c>
      <c r="K374" s="142"/>
      <c r="L374" s="29"/>
      <c r="M374" s="143" t="s">
        <v>1</v>
      </c>
      <c r="N374" s="144" t="s">
        <v>33</v>
      </c>
      <c r="O374" s="145">
        <v>0.22140000000000001</v>
      </c>
      <c r="P374" s="145">
        <f t="shared" si="21"/>
        <v>0.13284000000000001</v>
      </c>
      <c r="Q374" s="145">
        <v>4.4999999999999997E-3</v>
      </c>
      <c r="R374" s="145">
        <f t="shared" si="22"/>
        <v>2.6999999999999997E-3</v>
      </c>
      <c r="S374" s="145">
        <v>0</v>
      </c>
      <c r="T374" s="146">
        <f t="shared" si="23"/>
        <v>0</v>
      </c>
      <c r="AR374" s="147" t="s">
        <v>187</v>
      </c>
      <c r="AT374" s="147" t="s">
        <v>147</v>
      </c>
      <c r="AU374" s="147" t="s">
        <v>152</v>
      </c>
      <c r="AY374" s="17" t="s">
        <v>144</v>
      </c>
      <c r="BE374" s="148">
        <f t="shared" si="24"/>
        <v>0</v>
      </c>
      <c r="BF374" s="148">
        <f t="shared" si="25"/>
        <v>0</v>
      </c>
      <c r="BG374" s="148">
        <f t="shared" si="26"/>
        <v>0</v>
      </c>
      <c r="BH374" s="148">
        <f t="shared" si="27"/>
        <v>0</v>
      </c>
      <c r="BI374" s="148">
        <f t="shared" si="28"/>
        <v>0</v>
      </c>
      <c r="BJ374" s="17" t="s">
        <v>152</v>
      </c>
      <c r="BK374" s="148">
        <f t="shared" si="29"/>
        <v>0</v>
      </c>
      <c r="BL374" s="17" t="s">
        <v>187</v>
      </c>
      <c r="BM374" s="147" t="s">
        <v>582</v>
      </c>
    </row>
    <row r="375" spans="2:65" s="1" customFormat="1" ht="24.2" customHeight="1">
      <c r="B375" s="135"/>
      <c r="C375" s="136" t="s">
        <v>384</v>
      </c>
      <c r="D375" s="136" t="s">
        <v>147</v>
      </c>
      <c r="E375" s="137" t="s">
        <v>583</v>
      </c>
      <c r="F375" s="138" t="s">
        <v>584</v>
      </c>
      <c r="G375" s="139" t="s">
        <v>159</v>
      </c>
      <c r="H375" s="140">
        <v>2.21</v>
      </c>
      <c r="I375" s="141"/>
      <c r="J375" s="141">
        <f t="shared" si="20"/>
        <v>0</v>
      </c>
      <c r="K375" s="142"/>
      <c r="L375" s="29"/>
      <c r="M375" s="143" t="s">
        <v>1</v>
      </c>
      <c r="N375" s="144" t="s">
        <v>33</v>
      </c>
      <c r="O375" s="145">
        <v>0.21568999999999999</v>
      </c>
      <c r="P375" s="145">
        <f t="shared" si="21"/>
        <v>0.47667489999999996</v>
      </c>
      <c r="Q375" s="145">
        <v>8.6700000000000006E-3</v>
      </c>
      <c r="R375" s="145">
        <f t="shared" si="22"/>
        <v>1.9160700000000003E-2</v>
      </c>
      <c r="S375" s="145">
        <v>0</v>
      </c>
      <c r="T375" s="146">
        <f t="shared" si="23"/>
        <v>0</v>
      </c>
      <c r="AR375" s="147" t="s">
        <v>187</v>
      </c>
      <c r="AT375" s="147" t="s">
        <v>147</v>
      </c>
      <c r="AU375" s="147" t="s">
        <v>152</v>
      </c>
      <c r="AY375" s="17" t="s">
        <v>144</v>
      </c>
      <c r="BE375" s="148">
        <f t="shared" si="24"/>
        <v>0</v>
      </c>
      <c r="BF375" s="148">
        <f t="shared" si="25"/>
        <v>0</v>
      </c>
      <c r="BG375" s="148">
        <f t="shared" si="26"/>
        <v>0</v>
      </c>
      <c r="BH375" s="148">
        <f t="shared" si="27"/>
        <v>0</v>
      </c>
      <c r="BI375" s="148">
        <f t="shared" si="28"/>
        <v>0</v>
      </c>
      <c r="BJ375" s="17" t="s">
        <v>152</v>
      </c>
      <c r="BK375" s="148">
        <f t="shared" si="29"/>
        <v>0</v>
      </c>
      <c r="BL375" s="17" t="s">
        <v>187</v>
      </c>
      <c r="BM375" s="147" t="s">
        <v>585</v>
      </c>
    </row>
    <row r="376" spans="2:65" s="1" customFormat="1" ht="16.5" customHeight="1">
      <c r="B376" s="135"/>
      <c r="C376" s="136" t="s">
        <v>586</v>
      </c>
      <c r="D376" s="136" t="s">
        <v>147</v>
      </c>
      <c r="E376" s="137" t="s">
        <v>587</v>
      </c>
      <c r="F376" s="138" t="s">
        <v>588</v>
      </c>
      <c r="G376" s="139" t="s">
        <v>167</v>
      </c>
      <c r="H376" s="140">
        <v>12.5</v>
      </c>
      <c r="I376" s="141"/>
      <c r="J376" s="141">
        <f t="shared" si="20"/>
        <v>0</v>
      </c>
      <c r="K376" s="142"/>
      <c r="L376" s="29"/>
      <c r="M376" s="143" t="s">
        <v>1</v>
      </c>
      <c r="N376" s="144" t="s">
        <v>33</v>
      </c>
      <c r="O376" s="145">
        <v>0.05</v>
      </c>
      <c r="P376" s="145">
        <f t="shared" si="21"/>
        <v>0.625</v>
      </c>
      <c r="Q376" s="145">
        <v>1.3430000000000001E-4</v>
      </c>
      <c r="R376" s="145">
        <f t="shared" si="22"/>
        <v>1.6787500000000001E-3</v>
      </c>
      <c r="S376" s="145">
        <v>0</v>
      </c>
      <c r="T376" s="146">
        <f t="shared" si="23"/>
        <v>0</v>
      </c>
      <c r="AR376" s="147" t="s">
        <v>187</v>
      </c>
      <c r="AT376" s="147" t="s">
        <v>147</v>
      </c>
      <c r="AU376" s="147" t="s">
        <v>152</v>
      </c>
      <c r="AY376" s="17" t="s">
        <v>144</v>
      </c>
      <c r="BE376" s="148">
        <f t="shared" si="24"/>
        <v>0</v>
      </c>
      <c r="BF376" s="148">
        <f t="shared" si="25"/>
        <v>0</v>
      </c>
      <c r="BG376" s="148">
        <f t="shared" si="26"/>
        <v>0</v>
      </c>
      <c r="BH376" s="148">
        <f t="shared" si="27"/>
        <v>0</v>
      </c>
      <c r="BI376" s="148">
        <f t="shared" si="28"/>
        <v>0</v>
      </c>
      <c r="BJ376" s="17" t="s">
        <v>152</v>
      </c>
      <c r="BK376" s="148">
        <f t="shared" si="29"/>
        <v>0</v>
      </c>
      <c r="BL376" s="17" t="s">
        <v>187</v>
      </c>
      <c r="BM376" s="147" t="s">
        <v>589</v>
      </c>
    </row>
    <row r="377" spans="2:65" s="13" customFormat="1">
      <c r="B377" s="155"/>
      <c r="D377" s="150" t="s">
        <v>153</v>
      </c>
      <c r="E377" s="156" t="s">
        <v>1</v>
      </c>
      <c r="F377" s="157" t="s">
        <v>590</v>
      </c>
      <c r="H377" s="158">
        <v>7.2</v>
      </c>
      <c r="L377" s="155"/>
      <c r="M377" s="159"/>
      <c r="T377" s="160"/>
      <c r="AT377" s="156" t="s">
        <v>153</v>
      </c>
      <c r="AU377" s="156" t="s">
        <v>152</v>
      </c>
      <c r="AV377" s="13" t="s">
        <v>152</v>
      </c>
      <c r="AW377" s="13" t="s">
        <v>25</v>
      </c>
      <c r="AX377" s="13" t="s">
        <v>67</v>
      </c>
      <c r="AY377" s="156" t="s">
        <v>144</v>
      </c>
    </row>
    <row r="378" spans="2:65" s="13" customFormat="1">
      <c r="B378" s="155"/>
      <c r="D378" s="150" t="s">
        <v>153</v>
      </c>
      <c r="E378" s="156" t="s">
        <v>1</v>
      </c>
      <c r="F378" s="157" t="s">
        <v>591</v>
      </c>
      <c r="H378" s="158">
        <v>6</v>
      </c>
      <c r="L378" s="155"/>
      <c r="M378" s="159"/>
      <c r="T378" s="160"/>
      <c r="AT378" s="156" t="s">
        <v>153</v>
      </c>
      <c r="AU378" s="156" t="s">
        <v>152</v>
      </c>
      <c r="AV378" s="13" t="s">
        <v>152</v>
      </c>
      <c r="AW378" s="13" t="s">
        <v>25</v>
      </c>
      <c r="AX378" s="13" t="s">
        <v>67</v>
      </c>
      <c r="AY378" s="156" t="s">
        <v>144</v>
      </c>
    </row>
    <row r="379" spans="2:65" s="13" customFormat="1">
      <c r="B379" s="155"/>
      <c r="D379" s="150" t="s">
        <v>153</v>
      </c>
      <c r="E379" s="156" t="s">
        <v>1</v>
      </c>
      <c r="F379" s="157" t="s">
        <v>305</v>
      </c>
      <c r="H379" s="158">
        <v>-0.7</v>
      </c>
      <c r="L379" s="155"/>
      <c r="M379" s="159"/>
      <c r="T379" s="160"/>
      <c r="AT379" s="156" t="s">
        <v>153</v>
      </c>
      <c r="AU379" s="156" t="s">
        <v>152</v>
      </c>
      <c r="AV379" s="13" t="s">
        <v>152</v>
      </c>
      <c r="AW379" s="13" t="s">
        <v>25</v>
      </c>
      <c r="AX379" s="13" t="s">
        <v>67</v>
      </c>
      <c r="AY379" s="156" t="s">
        <v>144</v>
      </c>
    </row>
    <row r="380" spans="2:65" s="14" customFormat="1">
      <c r="B380" s="161"/>
      <c r="D380" s="150" t="s">
        <v>153</v>
      </c>
      <c r="E380" s="162" t="s">
        <v>1</v>
      </c>
      <c r="F380" s="163" t="s">
        <v>156</v>
      </c>
      <c r="H380" s="164">
        <v>12.5</v>
      </c>
      <c r="L380" s="161"/>
      <c r="M380" s="165"/>
      <c r="T380" s="166"/>
      <c r="AT380" s="162" t="s">
        <v>153</v>
      </c>
      <c r="AU380" s="162" t="s">
        <v>152</v>
      </c>
      <c r="AV380" s="14" t="s">
        <v>151</v>
      </c>
      <c r="AW380" s="14" t="s">
        <v>25</v>
      </c>
      <c r="AX380" s="14" t="s">
        <v>75</v>
      </c>
      <c r="AY380" s="162" t="s">
        <v>144</v>
      </c>
    </row>
    <row r="381" spans="2:65" s="1" customFormat="1" ht="16.5" customHeight="1">
      <c r="B381" s="135"/>
      <c r="C381" s="136" t="s">
        <v>389</v>
      </c>
      <c r="D381" s="136" t="s">
        <v>147</v>
      </c>
      <c r="E381" s="137" t="s">
        <v>592</v>
      </c>
      <c r="F381" s="138" t="s">
        <v>593</v>
      </c>
      <c r="G381" s="139" t="s">
        <v>167</v>
      </c>
      <c r="H381" s="140">
        <v>11.3</v>
      </c>
      <c r="I381" s="141"/>
      <c r="J381" s="141">
        <f>ROUND(I381*H381,2)</f>
        <v>0</v>
      </c>
      <c r="K381" s="142"/>
      <c r="L381" s="29"/>
      <c r="M381" s="143" t="s">
        <v>1</v>
      </c>
      <c r="N381" s="144" t="s">
        <v>33</v>
      </c>
      <c r="O381" s="145">
        <v>0.05</v>
      </c>
      <c r="P381" s="145">
        <f>O381*H381</f>
        <v>0.56500000000000006</v>
      </c>
      <c r="Q381" s="145">
        <v>7.9900000000000004E-5</v>
      </c>
      <c r="R381" s="145">
        <f>Q381*H381</f>
        <v>9.0287000000000006E-4</v>
      </c>
      <c r="S381" s="145">
        <v>0</v>
      </c>
      <c r="T381" s="146">
        <f>S381*H381</f>
        <v>0</v>
      </c>
      <c r="AR381" s="147" t="s">
        <v>187</v>
      </c>
      <c r="AT381" s="147" t="s">
        <v>147</v>
      </c>
      <c r="AU381" s="147" t="s">
        <v>152</v>
      </c>
      <c r="AY381" s="17" t="s">
        <v>144</v>
      </c>
      <c r="BE381" s="148">
        <f>IF(N381="základná",J381,0)</f>
        <v>0</v>
      </c>
      <c r="BF381" s="148">
        <f>IF(N381="znížená",J381,0)</f>
        <v>0</v>
      </c>
      <c r="BG381" s="148">
        <f>IF(N381="zákl. prenesená",J381,0)</f>
        <v>0</v>
      </c>
      <c r="BH381" s="148">
        <f>IF(N381="zníž. prenesená",J381,0)</f>
        <v>0</v>
      </c>
      <c r="BI381" s="148">
        <f>IF(N381="nulová",J381,0)</f>
        <v>0</v>
      </c>
      <c r="BJ381" s="17" t="s">
        <v>152</v>
      </c>
      <c r="BK381" s="148">
        <f>ROUND(I381*H381,2)</f>
        <v>0</v>
      </c>
      <c r="BL381" s="17" t="s">
        <v>187</v>
      </c>
      <c r="BM381" s="147" t="s">
        <v>594</v>
      </c>
    </row>
    <row r="382" spans="2:65" s="13" customFormat="1">
      <c r="B382" s="155"/>
      <c r="D382" s="150" t="s">
        <v>153</v>
      </c>
      <c r="E382" s="156" t="s">
        <v>1</v>
      </c>
      <c r="F382" s="157" t="s">
        <v>595</v>
      </c>
      <c r="H382" s="158">
        <v>0.7</v>
      </c>
      <c r="L382" s="155"/>
      <c r="M382" s="159"/>
      <c r="T382" s="160"/>
      <c r="AT382" s="156" t="s">
        <v>153</v>
      </c>
      <c r="AU382" s="156" t="s">
        <v>152</v>
      </c>
      <c r="AV382" s="13" t="s">
        <v>152</v>
      </c>
      <c r="AW382" s="13" t="s">
        <v>25</v>
      </c>
      <c r="AX382" s="13" t="s">
        <v>67</v>
      </c>
      <c r="AY382" s="156" t="s">
        <v>144</v>
      </c>
    </row>
    <row r="383" spans="2:65" s="13" customFormat="1">
      <c r="B383" s="155"/>
      <c r="D383" s="150" t="s">
        <v>153</v>
      </c>
      <c r="E383" s="156" t="s">
        <v>1</v>
      </c>
      <c r="F383" s="157" t="s">
        <v>591</v>
      </c>
      <c r="H383" s="158">
        <v>6</v>
      </c>
      <c r="L383" s="155"/>
      <c r="M383" s="159"/>
      <c r="T383" s="160"/>
      <c r="AT383" s="156" t="s">
        <v>153</v>
      </c>
      <c r="AU383" s="156" t="s">
        <v>152</v>
      </c>
      <c r="AV383" s="13" t="s">
        <v>152</v>
      </c>
      <c r="AW383" s="13" t="s">
        <v>25</v>
      </c>
      <c r="AX383" s="13" t="s">
        <v>67</v>
      </c>
      <c r="AY383" s="156" t="s">
        <v>144</v>
      </c>
    </row>
    <row r="384" spans="2:65" s="13" customFormat="1">
      <c r="B384" s="155"/>
      <c r="D384" s="150" t="s">
        <v>153</v>
      </c>
      <c r="E384" s="156" t="s">
        <v>1</v>
      </c>
      <c r="F384" s="157" t="s">
        <v>305</v>
      </c>
      <c r="H384" s="158">
        <v>-0.7</v>
      </c>
      <c r="L384" s="155"/>
      <c r="M384" s="159"/>
      <c r="T384" s="160"/>
      <c r="AT384" s="156" t="s">
        <v>153</v>
      </c>
      <c r="AU384" s="156" t="s">
        <v>152</v>
      </c>
      <c r="AV384" s="13" t="s">
        <v>152</v>
      </c>
      <c r="AW384" s="13" t="s">
        <v>25</v>
      </c>
      <c r="AX384" s="13" t="s">
        <v>67</v>
      </c>
      <c r="AY384" s="156" t="s">
        <v>144</v>
      </c>
    </row>
    <row r="385" spans="2:65" s="13" customFormat="1">
      <c r="B385" s="155"/>
      <c r="D385" s="150" t="s">
        <v>153</v>
      </c>
      <c r="E385" s="156" t="s">
        <v>1</v>
      </c>
      <c r="F385" s="157" t="s">
        <v>596</v>
      </c>
      <c r="H385" s="158">
        <v>5.3</v>
      </c>
      <c r="L385" s="155"/>
      <c r="M385" s="159"/>
      <c r="T385" s="160"/>
      <c r="AT385" s="156" t="s">
        <v>153</v>
      </c>
      <c r="AU385" s="156" t="s">
        <v>152</v>
      </c>
      <c r="AV385" s="13" t="s">
        <v>152</v>
      </c>
      <c r="AW385" s="13" t="s">
        <v>25</v>
      </c>
      <c r="AX385" s="13" t="s">
        <v>67</v>
      </c>
      <c r="AY385" s="156" t="s">
        <v>144</v>
      </c>
    </row>
    <row r="386" spans="2:65" s="14" customFormat="1">
      <c r="B386" s="161"/>
      <c r="D386" s="150" t="s">
        <v>153</v>
      </c>
      <c r="E386" s="162" t="s">
        <v>1</v>
      </c>
      <c r="F386" s="163" t="s">
        <v>156</v>
      </c>
      <c r="H386" s="164">
        <v>11.3</v>
      </c>
      <c r="L386" s="161"/>
      <c r="M386" s="165"/>
      <c r="T386" s="166"/>
      <c r="AT386" s="162" t="s">
        <v>153</v>
      </c>
      <c r="AU386" s="162" t="s">
        <v>152</v>
      </c>
      <c r="AV386" s="14" t="s">
        <v>151</v>
      </c>
      <c r="AW386" s="14" t="s">
        <v>25</v>
      </c>
      <c r="AX386" s="14" t="s">
        <v>75</v>
      </c>
      <c r="AY386" s="162" t="s">
        <v>144</v>
      </c>
    </row>
    <row r="387" spans="2:65" s="1" customFormat="1" ht="24.2" customHeight="1">
      <c r="B387" s="135"/>
      <c r="C387" s="136" t="s">
        <v>358</v>
      </c>
      <c r="D387" s="136" t="s">
        <v>147</v>
      </c>
      <c r="E387" s="137" t="s">
        <v>597</v>
      </c>
      <c r="F387" s="138" t="s">
        <v>598</v>
      </c>
      <c r="G387" s="139" t="s">
        <v>352</v>
      </c>
      <c r="H387" s="140">
        <v>2.6669999999999998</v>
      </c>
      <c r="I387" s="141"/>
      <c r="J387" s="141">
        <f>ROUND(I387*H387,2)</f>
        <v>0</v>
      </c>
      <c r="K387" s="142"/>
      <c r="L387" s="29"/>
      <c r="M387" s="143" t="s">
        <v>1</v>
      </c>
      <c r="N387" s="144" t="s">
        <v>33</v>
      </c>
      <c r="O387" s="145">
        <v>0</v>
      </c>
      <c r="P387" s="145">
        <f>O387*H387</f>
        <v>0</v>
      </c>
      <c r="Q387" s="145">
        <v>0</v>
      </c>
      <c r="R387" s="145">
        <f>Q387*H387</f>
        <v>0</v>
      </c>
      <c r="S387" s="145">
        <v>0</v>
      </c>
      <c r="T387" s="146">
        <f>S387*H387</f>
        <v>0</v>
      </c>
      <c r="AR387" s="147" t="s">
        <v>187</v>
      </c>
      <c r="AT387" s="147" t="s">
        <v>147</v>
      </c>
      <c r="AU387" s="147" t="s">
        <v>152</v>
      </c>
      <c r="AY387" s="17" t="s">
        <v>144</v>
      </c>
      <c r="BE387" s="148">
        <f>IF(N387="základná",J387,0)</f>
        <v>0</v>
      </c>
      <c r="BF387" s="148">
        <f>IF(N387="znížená",J387,0)</f>
        <v>0</v>
      </c>
      <c r="BG387" s="148">
        <f>IF(N387="zákl. prenesená",J387,0)</f>
        <v>0</v>
      </c>
      <c r="BH387" s="148">
        <f>IF(N387="zníž. prenesená",J387,0)</f>
        <v>0</v>
      </c>
      <c r="BI387" s="148">
        <f>IF(N387="nulová",J387,0)</f>
        <v>0</v>
      </c>
      <c r="BJ387" s="17" t="s">
        <v>152</v>
      </c>
      <c r="BK387" s="148">
        <f>ROUND(I387*H387,2)</f>
        <v>0</v>
      </c>
      <c r="BL387" s="17" t="s">
        <v>187</v>
      </c>
      <c r="BM387" s="147" t="s">
        <v>599</v>
      </c>
    </row>
    <row r="388" spans="2:65" s="11" customFormat="1" ht="22.9" customHeight="1">
      <c r="B388" s="124"/>
      <c r="D388" s="125" t="s">
        <v>66</v>
      </c>
      <c r="E388" s="133" t="s">
        <v>600</v>
      </c>
      <c r="F388" s="133" t="s">
        <v>601</v>
      </c>
      <c r="J388" s="134">
        <f>BK388</f>
        <v>0</v>
      </c>
      <c r="L388" s="124"/>
      <c r="M388" s="128"/>
      <c r="P388" s="129">
        <f>SUM(P389:P393)</f>
        <v>0.92210999999999999</v>
      </c>
      <c r="R388" s="129">
        <f>SUM(R389:R393)</f>
        <v>0</v>
      </c>
      <c r="T388" s="130">
        <f>SUM(T389:T393)</f>
        <v>6.3099999999999996E-3</v>
      </c>
      <c r="AR388" s="125" t="s">
        <v>152</v>
      </c>
      <c r="AT388" s="131" t="s">
        <v>66</v>
      </c>
      <c r="AU388" s="131" t="s">
        <v>75</v>
      </c>
      <c r="AY388" s="125" t="s">
        <v>144</v>
      </c>
      <c r="BK388" s="132">
        <f>SUM(BK389:BK393)</f>
        <v>0</v>
      </c>
    </row>
    <row r="389" spans="2:65" s="1" customFormat="1" ht="16.5" customHeight="1">
      <c r="B389" s="135"/>
      <c r="C389" s="136" t="s">
        <v>394</v>
      </c>
      <c r="D389" s="136" t="s">
        <v>147</v>
      </c>
      <c r="E389" s="137" t="s">
        <v>602</v>
      </c>
      <c r="F389" s="138" t="s">
        <v>603</v>
      </c>
      <c r="G389" s="139" t="s">
        <v>167</v>
      </c>
      <c r="H389" s="140">
        <v>4.0999999999999996</v>
      </c>
      <c r="I389" s="141"/>
      <c r="J389" s="141">
        <f>ROUND(I389*H389,2)</f>
        <v>0</v>
      </c>
      <c r="K389" s="142"/>
      <c r="L389" s="29"/>
      <c r="M389" s="143" t="s">
        <v>1</v>
      </c>
      <c r="N389" s="144" t="s">
        <v>33</v>
      </c>
      <c r="O389" s="145">
        <v>9.5000000000000001E-2</v>
      </c>
      <c r="P389" s="145">
        <f>O389*H389</f>
        <v>0.38949999999999996</v>
      </c>
      <c r="Q389" s="145">
        <v>0</v>
      </c>
      <c r="R389" s="145">
        <f>Q389*H389</f>
        <v>0</v>
      </c>
      <c r="S389" s="145">
        <v>1E-3</v>
      </c>
      <c r="T389" s="146">
        <f>S389*H389</f>
        <v>4.0999999999999995E-3</v>
      </c>
      <c r="AR389" s="147" t="s">
        <v>187</v>
      </c>
      <c r="AT389" s="147" t="s">
        <v>147</v>
      </c>
      <c r="AU389" s="147" t="s">
        <v>152</v>
      </c>
      <c r="AY389" s="17" t="s">
        <v>144</v>
      </c>
      <c r="BE389" s="148">
        <f>IF(N389="základná",J389,0)</f>
        <v>0</v>
      </c>
      <c r="BF389" s="148">
        <f>IF(N389="znížená",J389,0)</f>
        <v>0</v>
      </c>
      <c r="BG389" s="148">
        <f>IF(N389="zákl. prenesená",J389,0)</f>
        <v>0</v>
      </c>
      <c r="BH389" s="148">
        <f>IF(N389="zníž. prenesená",J389,0)</f>
        <v>0</v>
      </c>
      <c r="BI389" s="148">
        <f>IF(N389="nulová",J389,0)</f>
        <v>0</v>
      </c>
      <c r="BJ389" s="17" t="s">
        <v>152</v>
      </c>
      <c r="BK389" s="148">
        <f>ROUND(I389*H389,2)</f>
        <v>0</v>
      </c>
      <c r="BL389" s="17" t="s">
        <v>187</v>
      </c>
      <c r="BM389" s="147" t="s">
        <v>604</v>
      </c>
    </row>
    <row r="390" spans="2:65" s="13" customFormat="1">
      <c r="B390" s="155"/>
      <c r="D390" s="150" t="s">
        <v>153</v>
      </c>
      <c r="E390" s="156" t="s">
        <v>1</v>
      </c>
      <c r="F390" s="157" t="s">
        <v>605</v>
      </c>
      <c r="H390" s="158">
        <v>4.0999999999999996</v>
      </c>
      <c r="L390" s="155"/>
      <c r="M390" s="159"/>
      <c r="T390" s="160"/>
      <c r="AT390" s="156" t="s">
        <v>153</v>
      </c>
      <c r="AU390" s="156" t="s">
        <v>152</v>
      </c>
      <c r="AV390" s="13" t="s">
        <v>152</v>
      </c>
      <c r="AW390" s="13" t="s">
        <v>25</v>
      </c>
      <c r="AX390" s="13" t="s">
        <v>67</v>
      </c>
      <c r="AY390" s="156" t="s">
        <v>144</v>
      </c>
    </row>
    <row r="391" spans="2:65" s="14" customFormat="1">
      <c r="B391" s="161"/>
      <c r="D391" s="150" t="s">
        <v>153</v>
      </c>
      <c r="E391" s="162" t="s">
        <v>1</v>
      </c>
      <c r="F391" s="163" t="s">
        <v>156</v>
      </c>
      <c r="H391" s="164">
        <v>4.0999999999999996</v>
      </c>
      <c r="L391" s="161"/>
      <c r="M391" s="165"/>
      <c r="T391" s="166"/>
      <c r="AT391" s="162" t="s">
        <v>153</v>
      </c>
      <c r="AU391" s="162" t="s">
        <v>152</v>
      </c>
      <c r="AV391" s="14" t="s">
        <v>151</v>
      </c>
      <c r="AW391" s="14" t="s">
        <v>25</v>
      </c>
      <c r="AX391" s="14" t="s">
        <v>75</v>
      </c>
      <c r="AY391" s="162" t="s">
        <v>144</v>
      </c>
    </row>
    <row r="392" spans="2:65" s="1" customFormat="1" ht="24.2" customHeight="1">
      <c r="B392" s="135"/>
      <c r="C392" s="136" t="s">
        <v>606</v>
      </c>
      <c r="D392" s="136" t="s">
        <v>147</v>
      </c>
      <c r="E392" s="137" t="s">
        <v>607</v>
      </c>
      <c r="F392" s="138" t="s">
        <v>608</v>
      </c>
      <c r="G392" s="139" t="s">
        <v>159</v>
      </c>
      <c r="H392" s="140">
        <v>2.21</v>
      </c>
      <c r="I392" s="141"/>
      <c r="J392" s="141">
        <f>ROUND(I392*H392,2)</f>
        <v>0</v>
      </c>
      <c r="K392" s="142"/>
      <c r="L392" s="29"/>
      <c r="M392" s="143" t="s">
        <v>1</v>
      </c>
      <c r="N392" s="144" t="s">
        <v>33</v>
      </c>
      <c r="O392" s="145">
        <v>0.24099999999999999</v>
      </c>
      <c r="P392" s="145">
        <f>O392*H392</f>
        <v>0.53261000000000003</v>
      </c>
      <c r="Q392" s="145">
        <v>0</v>
      </c>
      <c r="R392" s="145">
        <f>Q392*H392</f>
        <v>0</v>
      </c>
      <c r="S392" s="145">
        <v>1E-3</v>
      </c>
      <c r="T392" s="146">
        <f>S392*H392</f>
        <v>2.2100000000000002E-3</v>
      </c>
      <c r="AR392" s="147" t="s">
        <v>187</v>
      </c>
      <c r="AT392" s="147" t="s">
        <v>147</v>
      </c>
      <c r="AU392" s="147" t="s">
        <v>152</v>
      </c>
      <c r="AY392" s="17" t="s">
        <v>144</v>
      </c>
      <c r="BE392" s="148">
        <f>IF(N392="základná",J392,0)</f>
        <v>0</v>
      </c>
      <c r="BF392" s="148">
        <f>IF(N392="znížená",J392,0)</f>
        <v>0</v>
      </c>
      <c r="BG392" s="148">
        <f>IF(N392="zákl. prenesená",J392,0)</f>
        <v>0</v>
      </c>
      <c r="BH392" s="148">
        <f>IF(N392="zníž. prenesená",J392,0)</f>
        <v>0</v>
      </c>
      <c r="BI392" s="148">
        <f>IF(N392="nulová",J392,0)</f>
        <v>0</v>
      </c>
      <c r="BJ392" s="17" t="s">
        <v>152</v>
      </c>
      <c r="BK392" s="148">
        <f>ROUND(I392*H392,2)</f>
        <v>0</v>
      </c>
      <c r="BL392" s="17" t="s">
        <v>187</v>
      </c>
      <c r="BM392" s="147" t="s">
        <v>609</v>
      </c>
    </row>
    <row r="393" spans="2:65" s="1" customFormat="1" ht="24.2" customHeight="1">
      <c r="B393" s="135"/>
      <c r="C393" s="136" t="s">
        <v>399</v>
      </c>
      <c r="D393" s="136" t="s">
        <v>147</v>
      </c>
      <c r="E393" s="137" t="s">
        <v>610</v>
      </c>
      <c r="F393" s="138" t="s">
        <v>611</v>
      </c>
      <c r="G393" s="139" t="s">
        <v>352</v>
      </c>
      <c r="H393" s="140">
        <v>30.172999999999998</v>
      </c>
      <c r="I393" s="141"/>
      <c r="J393" s="141">
        <f>ROUND(I393*H393,2)</f>
        <v>0</v>
      </c>
      <c r="K393" s="142"/>
      <c r="L393" s="29"/>
      <c r="M393" s="143" t="s">
        <v>1</v>
      </c>
      <c r="N393" s="144" t="s">
        <v>33</v>
      </c>
      <c r="O393" s="145">
        <v>0</v>
      </c>
      <c r="P393" s="145">
        <f>O393*H393</f>
        <v>0</v>
      </c>
      <c r="Q393" s="145">
        <v>0</v>
      </c>
      <c r="R393" s="145">
        <f>Q393*H393</f>
        <v>0</v>
      </c>
      <c r="S393" s="145">
        <v>0</v>
      </c>
      <c r="T393" s="146">
        <f>S393*H393</f>
        <v>0</v>
      </c>
      <c r="AR393" s="147" t="s">
        <v>187</v>
      </c>
      <c r="AT393" s="147" t="s">
        <v>147</v>
      </c>
      <c r="AU393" s="147" t="s">
        <v>152</v>
      </c>
      <c r="AY393" s="17" t="s">
        <v>144</v>
      </c>
      <c r="BE393" s="148">
        <f>IF(N393="základná",J393,0)</f>
        <v>0</v>
      </c>
      <c r="BF393" s="148">
        <f>IF(N393="znížená",J393,0)</f>
        <v>0</v>
      </c>
      <c r="BG393" s="148">
        <f>IF(N393="zákl. prenesená",J393,0)</f>
        <v>0</v>
      </c>
      <c r="BH393" s="148">
        <f>IF(N393="zníž. prenesená",J393,0)</f>
        <v>0</v>
      </c>
      <c r="BI393" s="148">
        <f>IF(N393="nulová",J393,0)</f>
        <v>0</v>
      </c>
      <c r="BJ393" s="17" t="s">
        <v>152</v>
      </c>
      <c r="BK393" s="148">
        <f>ROUND(I393*H393,2)</f>
        <v>0</v>
      </c>
      <c r="BL393" s="17" t="s">
        <v>187</v>
      </c>
      <c r="BM393" s="147" t="s">
        <v>612</v>
      </c>
    </row>
    <row r="394" spans="2:65" s="11" customFormat="1" ht="22.9" customHeight="1">
      <c r="B394" s="124"/>
      <c r="D394" s="125" t="s">
        <v>66</v>
      </c>
      <c r="E394" s="133" t="s">
        <v>613</v>
      </c>
      <c r="F394" s="133" t="s">
        <v>614</v>
      </c>
      <c r="J394" s="134">
        <f>BK394</f>
        <v>0</v>
      </c>
      <c r="L394" s="124"/>
      <c r="M394" s="128"/>
      <c r="P394" s="129">
        <f>SUM(P395:P407)</f>
        <v>10.3636622</v>
      </c>
      <c r="R394" s="129">
        <f>SUM(R395:R407)</f>
        <v>0.21252661999999997</v>
      </c>
      <c r="T394" s="130">
        <f>SUM(T395:T407)</f>
        <v>0</v>
      </c>
      <c r="AR394" s="125" t="s">
        <v>152</v>
      </c>
      <c r="AT394" s="131" t="s">
        <v>66</v>
      </c>
      <c r="AU394" s="131" t="s">
        <v>75</v>
      </c>
      <c r="AY394" s="125" t="s">
        <v>144</v>
      </c>
      <c r="BK394" s="132">
        <f>SUM(BK395:BK407)</f>
        <v>0</v>
      </c>
    </row>
    <row r="395" spans="2:65" s="1" customFormat="1" ht="33" customHeight="1">
      <c r="B395" s="135"/>
      <c r="C395" s="136" t="s">
        <v>615</v>
      </c>
      <c r="D395" s="136" t="s">
        <v>147</v>
      </c>
      <c r="E395" s="137" t="s">
        <v>616</v>
      </c>
      <c r="F395" s="138" t="s">
        <v>617</v>
      </c>
      <c r="G395" s="139" t="s">
        <v>159</v>
      </c>
      <c r="H395" s="140">
        <v>9.5399999999999991</v>
      </c>
      <c r="I395" s="141"/>
      <c r="J395" s="141">
        <f>ROUND(I395*H395,2)</f>
        <v>0</v>
      </c>
      <c r="K395" s="142"/>
      <c r="L395" s="29"/>
      <c r="M395" s="143" t="s">
        <v>1</v>
      </c>
      <c r="N395" s="144" t="s">
        <v>33</v>
      </c>
      <c r="O395" s="145">
        <v>0.91442999999999997</v>
      </c>
      <c r="P395" s="145">
        <f>O395*H395</f>
        <v>8.7236621999999997</v>
      </c>
      <c r="Q395" s="145">
        <v>2.647E-3</v>
      </c>
      <c r="R395" s="145">
        <f>Q395*H395</f>
        <v>2.5252379999999998E-2</v>
      </c>
      <c r="S395" s="145">
        <v>0</v>
      </c>
      <c r="T395" s="146">
        <f>S395*H395</f>
        <v>0</v>
      </c>
      <c r="AR395" s="147" t="s">
        <v>187</v>
      </c>
      <c r="AT395" s="147" t="s">
        <v>147</v>
      </c>
      <c r="AU395" s="147" t="s">
        <v>152</v>
      </c>
      <c r="AY395" s="17" t="s">
        <v>144</v>
      </c>
      <c r="BE395" s="148">
        <f>IF(N395="základná",J395,0)</f>
        <v>0</v>
      </c>
      <c r="BF395" s="148">
        <f>IF(N395="znížená",J395,0)</f>
        <v>0</v>
      </c>
      <c r="BG395" s="148">
        <f>IF(N395="zákl. prenesená",J395,0)</f>
        <v>0</v>
      </c>
      <c r="BH395" s="148">
        <f>IF(N395="zníž. prenesená",J395,0)</f>
        <v>0</v>
      </c>
      <c r="BI395" s="148">
        <f>IF(N395="nulová",J395,0)</f>
        <v>0</v>
      </c>
      <c r="BJ395" s="17" t="s">
        <v>152</v>
      </c>
      <c r="BK395" s="148">
        <f>ROUND(I395*H395,2)</f>
        <v>0</v>
      </c>
      <c r="BL395" s="17" t="s">
        <v>187</v>
      </c>
      <c r="BM395" s="147" t="s">
        <v>618</v>
      </c>
    </row>
    <row r="396" spans="2:65" s="13" customFormat="1" ht="22.5">
      <c r="B396" s="155"/>
      <c r="D396" s="150" t="s">
        <v>153</v>
      </c>
      <c r="E396" s="156" t="s">
        <v>1</v>
      </c>
      <c r="F396" s="157" t="s">
        <v>619</v>
      </c>
      <c r="H396" s="158">
        <v>10.8</v>
      </c>
      <c r="L396" s="155"/>
      <c r="M396" s="159"/>
      <c r="T396" s="160"/>
      <c r="AT396" s="156" t="s">
        <v>153</v>
      </c>
      <c r="AU396" s="156" t="s">
        <v>152</v>
      </c>
      <c r="AV396" s="13" t="s">
        <v>152</v>
      </c>
      <c r="AW396" s="13" t="s">
        <v>25</v>
      </c>
      <c r="AX396" s="13" t="s">
        <v>67</v>
      </c>
      <c r="AY396" s="156" t="s">
        <v>144</v>
      </c>
    </row>
    <row r="397" spans="2:65" s="13" customFormat="1">
      <c r="B397" s="155"/>
      <c r="D397" s="150" t="s">
        <v>153</v>
      </c>
      <c r="E397" s="156" t="s">
        <v>1</v>
      </c>
      <c r="F397" s="157" t="s">
        <v>620</v>
      </c>
      <c r="H397" s="158">
        <v>-1.26</v>
      </c>
      <c r="L397" s="155"/>
      <c r="M397" s="159"/>
      <c r="T397" s="160"/>
      <c r="AT397" s="156" t="s">
        <v>153</v>
      </c>
      <c r="AU397" s="156" t="s">
        <v>152</v>
      </c>
      <c r="AV397" s="13" t="s">
        <v>152</v>
      </c>
      <c r="AW397" s="13" t="s">
        <v>25</v>
      </c>
      <c r="AX397" s="13" t="s">
        <v>67</v>
      </c>
      <c r="AY397" s="156" t="s">
        <v>144</v>
      </c>
    </row>
    <row r="398" spans="2:65" s="14" customFormat="1">
      <c r="B398" s="161"/>
      <c r="D398" s="150" t="s">
        <v>153</v>
      </c>
      <c r="E398" s="162" t="s">
        <v>1</v>
      </c>
      <c r="F398" s="163" t="s">
        <v>156</v>
      </c>
      <c r="H398" s="164">
        <v>9.5399999999999991</v>
      </c>
      <c r="L398" s="161"/>
      <c r="M398" s="165"/>
      <c r="T398" s="166"/>
      <c r="AT398" s="162" t="s">
        <v>153</v>
      </c>
      <c r="AU398" s="162" t="s">
        <v>152</v>
      </c>
      <c r="AV398" s="14" t="s">
        <v>151</v>
      </c>
      <c r="AW398" s="14" t="s">
        <v>25</v>
      </c>
      <c r="AX398" s="14" t="s">
        <v>75</v>
      </c>
      <c r="AY398" s="162" t="s">
        <v>144</v>
      </c>
    </row>
    <row r="399" spans="2:65" s="1" customFormat="1" ht="16.5" customHeight="1">
      <c r="B399" s="135"/>
      <c r="C399" s="173" t="s">
        <v>403</v>
      </c>
      <c r="D399" s="173" t="s">
        <v>226</v>
      </c>
      <c r="E399" s="174" t="s">
        <v>621</v>
      </c>
      <c r="F399" s="175" t="s">
        <v>622</v>
      </c>
      <c r="G399" s="176" t="s">
        <v>159</v>
      </c>
      <c r="H399" s="177">
        <v>10.112</v>
      </c>
      <c r="I399" s="178"/>
      <c r="J399" s="178">
        <f>ROUND(I399*H399,2)</f>
        <v>0</v>
      </c>
      <c r="K399" s="179"/>
      <c r="L399" s="180"/>
      <c r="M399" s="181" t="s">
        <v>1</v>
      </c>
      <c r="N399" s="182" t="s">
        <v>33</v>
      </c>
      <c r="O399" s="145">
        <v>0</v>
      </c>
      <c r="P399" s="145">
        <f>O399*H399</f>
        <v>0</v>
      </c>
      <c r="Q399" s="145">
        <v>1.8519999999999998E-2</v>
      </c>
      <c r="R399" s="145">
        <f>Q399*H399</f>
        <v>0.18727423999999998</v>
      </c>
      <c r="S399" s="145">
        <v>0</v>
      </c>
      <c r="T399" s="146">
        <f>S399*H399</f>
        <v>0</v>
      </c>
      <c r="AR399" s="147" t="s">
        <v>233</v>
      </c>
      <c r="AT399" s="147" t="s">
        <v>226</v>
      </c>
      <c r="AU399" s="147" t="s">
        <v>152</v>
      </c>
      <c r="AY399" s="17" t="s">
        <v>144</v>
      </c>
      <c r="BE399" s="148">
        <f>IF(N399="základná",J399,0)</f>
        <v>0</v>
      </c>
      <c r="BF399" s="148">
        <f>IF(N399="znížená",J399,0)</f>
        <v>0</v>
      </c>
      <c r="BG399" s="148">
        <f>IF(N399="zákl. prenesená",J399,0)</f>
        <v>0</v>
      </c>
      <c r="BH399" s="148">
        <f>IF(N399="zníž. prenesená",J399,0)</f>
        <v>0</v>
      </c>
      <c r="BI399" s="148">
        <f>IF(N399="nulová",J399,0)</f>
        <v>0</v>
      </c>
      <c r="BJ399" s="17" t="s">
        <v>152</v>
      </c>
      <c r="BK399" s="148">
        <f>ROUND(I399*H399,2)</f>
        <v>0</v>
      </c>
      <c r="BL399" s="17" t="s">
        <v>187</v>
      </c>
      <c r="BM399" s="147" t="s">
        <v>623</v>
      </c>
    </row>
    <row r="400" spans="2:65" s="13" customFormat="1">
      <c r="B400" s="155"/>
      <c r="D400" s="150" t="s">
        <v>153</v>
      </c>
      <c r="E400" s="156" t="s">
        <v>1</v>
      </c>
      <c r="F400" s="157" t="s">
        <v>624</v>
      </c>
      <c r="H400" s="158">
        <v>10.112399999999999</v>
      </c>
      <c r="L400" s="155"/>
      <c r="M400" s="159"/>
      <c r="T400" s="160"/>
      <c r="AT400" s="156" t="s">
        <v>153</v>
      </c>
      <c r="AU400" s="156" t="s">
        <v>152</v>
      </c>
      <c r="AV400" s="13" t="s">
        <v>152</v>
      </c>
      <c r="AW400" s="13" t="s">
        <v>25</v>
      </c>
      <c r="AX400" s="13" t="s">
        <v>67</v>
      </c>
      <c r="AY400" s="156" t="s">
        <v>144</v>
      </c>
    </row>
    <row r="401" spans="2:65" s="14" customFormat="1">
      <c r="B401" s="161"/>
      <c r="D401" s="150" t="s">
        <v>153</v>
      </c>
      <c r="E401" s="162" t="s">
        <v>1</v>
      </c>
      <c r="F401" s="163" t="s">
        <v>156</v>
      </c>
      <c r="H401" s="164">
        <v>10.112399999999999</v>
      </c>
      <c r="L401" s="161"/>
      <c r="M401" s="165"/>
      <c r="T401" s="166"/>
      <c r="AT401" s="162" t="s">
        <v>153</v>
      </c>
      <c r="AU401" s="162" t="s">
        <v>152</v>
      </c>
      <c r="AV401" s="14" t="s">
        <v>151</v>
      </c>
      <c r="AW401" s="14" t="s">
        <v>25</v>
      </c>
      <c r="AX401" s="14" t="s">
        <v>75</v>
      </c>
      <c r="AY401" s="162" t="s">
        <v>144</v>
      </c>
    </row>
    <row r="402" spans="2:65" s="1" customFormat="1" ht="24.2" customHeight="1">
      <c r="B402" s="135"/>
      <c r="C402" s="136" t="s">
        <v>625</v>
      </c>
      <c r="D402" s="136" t="s">
        <v>147</v>
      </c>
      <c r="E402" s="137" t="s">
        <v>626</v>
      </c>
      <c r="F402" s="138" t="s">
        <v>627</v>
      </c>
      <c r="G402" s="139" t="s">
        <v>223</v>
      </c>
      <c r="H402" s="140">
        <v>4</v>
      </c>
      <c r="I402" s="141"/>
      <c r="J402" s="141">
        <f>ROUND(I402*H402,2)</f>
        <v>0</v>
      </c>
      <c r="K402" s="142"/>
      <c r="L402" s="29"/>
      <c r="M402" s="143" t="s">
        <v>1</v>
      </c>
      <c r="N402" s="144" t="s">
        <v>33</v>
      </c>
      <c r="O402" s="145">
        <v>0.41</v>
      </c>
      <c r="P402" s="145">
        <f>O402*H402</f>
        <v>1.64</v>
      </c>
      <c r="Q402" s="145">
        <v>0</v>
      </c>
      <c r="R402" s="145">
        <f>Q402*H402</f>
        <v>0</v>
      </c>
      <c r="S402" s="145">
        <v>0</v>
      </c>
      <c r="T402" s="146">
        <f>S402*H402</f>
        <v>0</v>
      </c>
      <c r="AR402" s="147" t="s">
        <v>187</v>
      </c>
      <c r="AT402" s="147" t="s">
        <v>147</v>
      </c>
      <c r="AU402" s="147" t="s">
        <v>152</v>
      </c>
      <c r="AY402" s="17" t="s">
        <v>144</v>
      </c>
      <c r="BE402" s="148">
        <f>IF(N402="základná",J402,0)</f>
        <v>0</v>
      </c>
      <c r="BF402" s="148">
        <f>IF(N402="znížená",J402,0)</f>
        <v>0</v>
      </c>
      <c r="BG402" s="148">
        <f>IF(N402="zákl. prenesená",J402,0)</f>
        <v>0</v>
      </c>
      <c r="BH402" s="148">
        <f>IF(N402="zníž. prenesená",J402,0)</f>
        <v>0</v>
      </c>
      <c r="BI402" s="148">
        <f>IF(N402="nulová",J402,0)</f>
        <v>0</v>
      </c>
      <c r="BJ402" s="17" t="s">
        <v>152</v>
      </c>
      <c r="BK402" s="148">
        <f>ROUND(I402*H402,2)</f>
        <v>0</v>
      </c>
      <c r="BL402" s="17" t="s">
        <v>187</v>
      </c>
      <c r="BM402" s="147" t="s">
        <v>628</v>
      </c>
    </row>
    <row r="403" spans="2:65" s="13" customFormat="1">
      <c r="B403" s="155"/>
      <c r="D403" s="150" t="s">
        <v>153</v>
      </c>
      <c r="E403" s="156" t="s">
        <v>1</v>
      </c>
      <c r="F403" s="157" t="s">
        <v>629</v>
      </c>
      <c r="H403" s="158">
        <v>1</v>
      </c>
      <c r="L403" s="155"/>
      <c r="M403" s="159"/>
      <c r="T403" s="160"/>
      <c r="AT403" s="156" t="s">
        <v>153</v>
      </c>
      <c r="AU403" s="156" t="s">
        <v>152</v>
      </c>
      <c r="AV403" s="13" t="s">
        <v>152</v>
      </c>
      <c r="AW403" s="13" t="s">
        <v>25</v>
      </c>
      <c r="AX403" s="13" t="s">
        <v>67</v>
      </c>
      <c r="AY403" s="156" t="s">
        <v>144</v>
      </c>
    </row>
    <row r="404" spans="2:65" s="13" customFormat="1">
      <c r="B404" s="155"/>
      <c r="D404" s="150" t="s">
        <v>153</v>
      </c>
      <c r="E404" s="156" t="s">
        <v>1</v>
      </c>
      <c r="F404" s="157" t="s">
        <v>630</v>
      </c>
      <c r="H404" s="158">
        <v>2</v>
      </c>
      <c r="L404" s="155"/>
      <c r="M404" s="159"/>
      <c r="T404" s="160"/>
      <c r="AT404" s="156" t="s">
        <v>153</v>
      </c>
      <c r="AU404" s="156" t="s">
        <v>152</v>
      </c>
      <c r="AV404" s="13" t="s">
        <v>152</v>
      </c>
      <c r="AW404" s="13" t="s">
        <v>25</v>
      </c>
      <c r="AX404" s="13" t="s">
        <v>67</v>
      </c>
      <c r="AY404" s="156" t="s">
        <v>144</v>
      </c>
    </row>
    <row r="405" spans="2:65" s="13" customFormat="1">
      <c r="B405" s="155"/>
      <c r="D405" s="150" t="s">
        <v>153</v>
      </c>
      <c r="E405" s="156" t="s">
        <v>1</v>
      </c>
      <c r="F405" s="157" t="s">
        <v>631</v>
      </c>
      <c r="H405" s="158">
        <v>1</v>
      </c>
      <c r="L405" s="155"/>
      <c r="M405" s="159"/>
      <c r="T405" s="160"/>
      <c r="AT405" s="156" t="s">
        <v>153</v>
      </c>
      <c r="AU405" s="156" t="s">
        <v>152</v>
      </c>
      <c r="AV405" s="13" t="s">
        <v>152</v>
      </c>
      <c r="AW405" s="13" t="s">
        <v>25</v>
      </c>
      <c r="AX405" s="13" t="s">
        <v>67</v>
      </c>
      <c r="AY405" s="156" t="s">
        <v>144</v>
      </c>
    </row>
    <row r="406" spans="2:65" s="14" customFormat="1">
      <c r="B406" s="161"/>
      <c r="D406" s="150" t="s">
        <v>153</v>
      </c>
      <c r="E406" s="162" t="s">
        <v>1</v>
      </c>
      <c r="F406" s="163" t="s">
        <v>156</v>
      </c>
      <c r="H406" s="164">
        <v>4</v>
      </c>
      <c r="L406" s="161"/>
      <c r="M406" s="165"/>
      <c r="T406" s="166"/>
      <c r="AT406" s="162" t="s">
        <v>153</v>
      </c>
      <c r="AU406" s="162" t="s">
        <v>152</v>
      </c>
      <c r="AV406" s="14" t="s">
        <v>151</v>
      </c>
      <c r="AW406" s="14" t="s">
        <v>25</v>
      </c>
      <c r="AX406" s="14" t="s">
        <v>75</v>
      </c>
      <c r="AY406" s="162" t="s">
        <v>144</v>
      </c>
    </row>
    <row r="407" spans="2:65" s="1" customFormat="1" ht="24.2" customHeight="1">
      <c r="B407" s="135"/>
      <c r="C407" s="136" t="s">
        <v>409</v>
      </c>
      <c r="D407" s="136" t="s">
        <v>147</v>
      </c>
      <c r="E407" s="137" t="s">
        <v>632</v>
      </c>
      <c r="F407" s="138" t="s">
        <v>633</v>
      </c>
      <c r="G407" s="139" t="s">
        <v>352</v>
      </c>
      <c r="H407" s="140">
        <v>35.732999999999997</v>
      </c>
      <c r="I407" s="141"/>
      <c r="J407" s="141">
        <f>ROUND(I407*H407,2)</f>
        <v>0</v>
      </c>
      <c r="K407" s="142"/>
      <c r="L407" s="29"/>
      <c r="M407" s="143" t="s">
        <v>1</v>
      </c>
      <c r="N407" s="144" t="s">
        <v>33</v>
      </c>
      <c r="O407" s="145">
        <v>0</v>
      </c>
      <c r="P407" s="145">
        <f>O407*H407</f>
        <v>0</v>
      </c>
      <c r="Q407" s="145">
        <v>0</v>
      </c>
      <c r="R407" s="145">
        <f>Q407*H407</f>
        <v>0</v>
      </c>
      <c r="S407" s="145">
        <v>0</v>
      </c>
      <c r="T407" s="146">
        <f>S407*H407</f>
        <v>0</v>
      </c>
      <c r="AR407" s="147" t="s">
        <v>187</v>
      </c>
      <c r="AT407" s="147" t="s">
        <v>147</v>
      </c>
      <c r="AU407" s="147" t="s">
        <v>152</v>
      </c>
      <c r="AY407" s="17" t="s">
        <v>144</v>
      </c>
      <c r="BE407" s="148">
        <f>IF(N407="základná",J407,0)</f>
        <v>0</v>
      </c>
      <c r="BF407" s="148">
        <f>IF(N407="znížená",J407,0)</f>
        <v>0</v>
      </c>
      <c r="BG407" s="148">
        <f>IF(N407="zákl. prenesená",J407,0)</f>
        <v>0</v>
      </c>
      <c r="BH407" s="148">
        <f>IF(N407="zníž. prenesená",J407,0)</f>
        <v>0</v>
      </c>
      <c r="BI407" s="148">
        <f>IF(N407="nulová",J407,0)</f>
        <v>0</v>
      </c>
      <c r="BJ407" s="17" t="s">
        <v>152</v>
      </c>
      <c r="BK407" s="148">
        <f>ROUND(I407*H407,2)</f>
        <v>0</v>
      </c>
      <c r="BL407" s="17" t="s">
        <v>187</v>
      </c>
      <c r="BM407" s="147" t="s">
        <v>634</v>
      </c>
    </row>
    <row r="408" spans="2:65" s="11" customFormat="1" ht="22.9" customHeight="1">
      <c r="B408" s="124"/>
      <c r="D408" s="125" t="s">
        <v>66</v>
      </c>
      <c r="E408" s="133" t="s">
        <v>635</v>
      </c>
      <c r="F408" s="133" t="s">
        <v>636</v>
      </c>
      <c r="J408" s="134">
        <f>BK408</f>
        <v>0</v>
      </c>
      <c r="L408" s="124"/>
      <c r="M408" s="128"/>
      <c r="P408" s="129">
        <f>SUM(P409:P442)</f>
        <v>2.2807777000000007</v>
      </c>
      <c r="R408" s="129">
        <f>SUM(R409:R442)</f>
        <v>5.0729798000000003E-3</v>
      </c>
      <c r="T408" s="130">
        <f>SUM(T409:T442)</f>
        <v>4.9379999999999997E-3</v>
      </c>
      <c r="AR408" s="125" t="s">
        <v>152</v>
      </c>
      <c r="AT408" s="131" t="s">
        <v>66</v>
      </c>
      <c r="AU408" s="131" t="s">
        <v>75</v>
      </c>
      <c r="AY408" s="125" t="s">
        <v>144</v>
      </c>
      <c r="BK408" s="132">
        <f>SUM(BK409:BK442)</f>
        <v>0</v>
      </c>
    </row>
    <row r="409" spans="2:65" s="1" customFormat="1" ht="24.2" customHeight="1">
      <c r="B409" s="135"/>
      <c r="C409" s="136" t="s">
        <v>637</v>
      </c>
      <c r="D409" s="136" t="s">
        <v>147</v>
      </c>
      <c r="E409" s="137" t="s">
        <v>638</v>
      </c>
      <c r="F409" s="138" t="s">
        <v>639</v>
      </c>
      <c r="G409" s="139" t="s">
        <v>159</v>
      </c>
      <c r="H409" s="140">
        <v>16.46</v>
      </c>
      <c r="I409" s="141"/>
      <c r="J409" s="141">
        <f>ROUND(I409*H409,2)</f>
        <v>0</v>
      </c>
      <c r="K409" s="142"/>
      <c r="L409" s="29"/>
      <c r="M409" s="143" t="s">
        <v>1</v>
      </c>
      <c r="N409" s="144" t="s">
        <v>33</v>
      </c>
      <c r="O409" s="145">
        <v>5.8000000000000003E-2</v>
      </c>
      <c r="P409" s="145">
        <f>O409*H409</f>
        <v>0.95468000000000008</v>
      </c>
      <c r="Q409" s="145">
        <v>3.4800000000000001E-6</v>
      </c>
      <c r="R409" s="145">
        <f>Q409*H409</f>
        <v>5.7280800000000002E-5</v>
      </c>
      <c r="S409" s="145">
        <v>2.9999999999999997E-4</v>
      </c>
      <c r="T409" s="146">
        <f>S409*H409</f>
        <v>4.9379999999999997E-3</v>
      </c>
      <c r="AR409" s="147" t="s">
        <v>187</v>
      </c>
      <c r="AT409" s="147" t="s">
        <v>147</v>
      </c>
      <c r="AU409" s="147" t="s">
        <v>152</v>
      </c>
      <c r="AY409" s="17" t="s">
        <v>144</v>
      </c>
      <c r="BE409" s="148">
        <f>IF(N409="základná",J409,0)</f>
        <v>0</v>
      </c>
      <c r="BF409" s="148">
        <f>IF(N409="znížená",J409,0)</f>
        <v>0</v>
      </c>
      <c r="BG409" s="148">
        <f>IF(N409="zákl. prenesená",J409,0)</f>
        <v>0</v>
      </c>
      <c r="BH409" s="148">
        <f>IF(N409="zníž. prenesená",J409,0)</f>
        <v>0</v>
      </c>
      <c r="BI409" s="148">
        <f>IF(N409="nulová",J409,0)</f>
        <v>0</v>
      </c>
      <c r="BJ409" s="17" t="s">
        <v>152</v>
      </c>
      <c r="BK409" s="148">
        <f>ROUND(I409*H409,2)</f>
        <v>0</v>
      </c>
      <c r="BL409" s="17" t="s">
        <v>187</v>
      </c>
      <c r="BM409" s="147" t="s">
        <v>640</v>
      </c>
    </row>
    <row r="410" spans="2:65" s="13" customFormat="1">
      <c r="B410" s="155"/>
      <c r="D410" s="150" t="s">
        <v>153</v>
      </c>
      <c r="E410" s="156" t="s">
        <v>1</v>
      </c>
      <c r="F410" s="157" t="s">
        <v>641</v>
      </c>
      <c r="H410" s="158">
        <v>2.21</v>
      </c>
      <c r="L410" s="155"/>
      <c r="M410" s="159"/>
      <c r="T410" s="160"/>
      <c r="AT410" s="156" t="s">
        <v>153</v>
      </c>
      <c r="AU410" s="156" t="s">
        <v>152</v>
      </c>
      <c r="AV410" s="13" t="s">
        <v>152</v>
      </c>
      <c r="AW410" s="13" t="s">
        <v>25</v>
      </c>
      <c r="AX410" s="13" t="s">
        <v>67</v>
      </c>
      <c r="AY410" s="156" t="s">
        <v>144</v>
      </c>
    </row>
    <row r="411" spans="2:65" s="15" customFormat="1">
      <c r="B411" s="167"/>
      <c r="D411" s="150" t="s">
        <v>153</v>
      </c>
      <c r="E411" s="168" t="s">
        <v>1</v>
      </c>
      <c r="F411" s="169" t="s">
        <v>196</v>
      </c>
      <c r="H411" s="170">
        <v>2.21</v>
      </c>
      <c r="L411" s="167"/>
      <c r="M411" s="171"/>
      <c r="T411" s="172"/>
      <c r="AT411" s="168" t="s">
        <v>153</v>
      </c>
      <c r="AU411" s="168" t="s">
        <v>152</v>
      </c>
      <c r="AV411" s="15" t="s">
        <v>145</v>
      </c>
      <c r="AW411" s="15" t="s">
        <v>25</v>
      </c>
      <c r="AX411" s="15" t="s">
        <v>67</v>
      </c>
      <c r="AY411" s="168" t="s">
        <v>144</v>
      </c>
    </row>
    <row r="412" spans="2:65" s="13" customFormat="1">
      <c r="B412" s="155"/>
      <c r="D412" s="150" t="s">
        <v>153</v>
      </c>
      <c r="E412" s="156" t="s">
        <v>1</v>
      </c>
      <c r="F412" s="157" t="s">
        <v>642</v>
      </c>
      <c r="H412" s="158">
        <v>16.2</v>
      </c>
      <c r="L412" s="155"/>
      <c r="M412" s="159"/>
      <c r="T412" s="160"/>
      <c r="AT412" s="156" t="s">
        <v>153</v>
      </c>
      <c r="AU412" s="156" t="s">
        <v>152</v>
      </c>
      <c r="AV412" s="13" t="s">
        <v>152</v>
      </c>
      <c r="AW412" s="13" t="s">
        <v>25</v>
      </c>
      <c r="AX412" s="13" t="s">
        <v>67</v>
      </c>
      <c r="AY412" s="156" t="s">
        <v>144</v>
      </c>
    </row>
    <row r="413" spans="2:65" s="13" customFormat="1">
      <c r="B413" s="155"/>
      <c r="D413" s="150" t="s">
        <v>153</v>
      </c>
      <c r="E413" s="156" t="s">
        <v>1</v>
      </c>
      <c r="F413" s="157" t="s">
        <v>198</v>
      </c>
      <c r="H413" s="158">
        <v>-0.55000000000000004</v>
      </c>
      <c r="L413" s="155"/>
      <c r="M413" s="159"/>
      <c r="T413" s="160"/>
      <c r="AT413" s="156" t="s">
        <v>153</v>
      </c>
      <c r="AU413" s="156" t="s">
        <v>152</v>
      </c>
      <c r="AV413" s="13" t="s">
        <v>152</v>
      </c>
      <c r="AW413" s="13" t="s">
        <v>25</v>
      </c>
      <c r="AX413" s="13" t="s">
        <v>67</v>
      </c>
      <c r="AY413" s="156" t="s">
        <v>144</v>
      </c>
    </row>
    <row r="414" spans="2:65" s="13" customFormat="1">
      <c r="B414" s="155"/>
      <c r="D414" s="150" t="s">
        <v>153</v>
      </c>
      <c r="E414" s="156" t="s">
        <v>1</v>
      </c>
      <c r="F414" s="157" t="s">
        <v>643</v>
      </c>
      <c r="H414" s="158">
        <v>-1.4</v>
      </c>
      <c r="L414" s="155"/>
      <c r="M414" s="159"/>
      <c r="T414" s="160"/>
      <c r="AT414" s="156" t="s">
        <v>153</v>
      </c>
      <c r="AU414" s="156" t="s">
        <v>152</v>
      </c>
      <c r="AV414" s="13" t="s">
        <v>152</v>
      </c>
      <c r="AW414" s="13" t="s">
        <v>25</v>
      </c>
      <c r="AX414" s="13" t="s">
        <v>67</v>
      </c>
      <c r="AY414" s="156" t="s">
        <v>144</v>
      </c>
    </row>
    <row r="415" spans="2:65" s="15" customFormat="1">
      <c r="B415" s="167"/>
      <c r="D415" s="150" t="s">
        <v>153</v>
      </c>
      <c r="E415" s="168" t="s">
        <v>1</v>
      </c>
      <c r="F415" s="169" t="s">
        <v>196</v>
      </c>
      <c r="H415" s="170">
        <v>14.25</v>
      </c>
      <c r="L415" s="167"/>
      <c r="M415" s="171"/>
      <c r="T415" s="172"/>
      <c r="AT415" s="168" t="s">
        <v>153</v>
      </c>
      <c r="AU415" s="168" t="s">
        <v>152</v>
      </c>
      <c r="AV415" s="15" t="s">
        <v>145</v>
      </c>
      <c r="AW415" s="15" t="s">
        <v>25</v>
      </c>
      <c r="AX415" s="15" t="s">
        <v>67</v>
      </c>
      <c r="AY415" s="168" t="s">
        <v>144</v>
      </c>
    </row>
    <row r="416" spans="2:65" s="14" customFormat="1">
      <c r="B416" s="161"/>
      <c r="D416" s="150" t="s">
        <v>153</v>
      </c>
      <c r="E416" s="162" t="s">
        <v>1</v>
      </c>
      <c r="F416" s="163" t="s">
        <v>156</v>
      </c>
      <c r="H416" s="164">
        <v>16.46</v>
      </c>
      <c r="L416" s="161"/>
      <c r="M416" s="165"/>
      <c r="T416" s="166"/>
      <c r="AT416" s="162" t="s">
        <v>153</v>
      </c>
      <c r="AU416" s="162" t="s">
        <v>152</v>
      </c>
      <c r="AV416" s="14" t="s">
        <v>151</v>
      </c>
      <c r="AW416" s="14" t="s">
        <v>25</v>
      </c>
      <c r="AX416" s="14" t="s">
        <v>75</v>
      </c>
      <c r="AY416" s="162" t="s">
        <v>144</v>
      </c>
    </row>
    <row r="417" spans="2:65" s="1" customFormat="1" ht="21.75" customHeight="1">
      <c r="B417" s="135"/>
      <c r="C417" s="136" t="s">
        <v>414</v>
      </c>
      <c r="D417" s="136" t="s">
        <v>147</v>
      </c>
      <c r="E417" s="137" t="s">
        <v>644</v>
      </c>
      <c r="F417" s="138" t="s">
        <v>645</v>
      </c>
      <c r="G417" s="139" t="s">
        <v>223</v>
      </c>
      <c r="H417" s="140">
        <v>1</v>
      </c>
      <c r="I417" s="141"/>
      <c r="J417" s="141">
        <f>ROUND(I417*H417,2)</f>
        <v>0</v>
      </c>
      <c r="K417" s="142"/>
      <c r="L417" s="29"/>
      <c r="M417" s="143" t="s">
        <v>1</v>
      </c>
      <c r="N417" s="144" t="s">
        <v>33</v>
      </c>
      <c r="O417" s="145">
        <v>0.03</v>
      </c>
      <c r="P417" s="145">
        <f>O417*H417</f>
        <v>0.03</v>
      </c>
      <c r="Q417" s="145">
        <v>7.8000000000000005E-7</v>
      </c>
      <c r="R417" s="145">
        <f>Q417*H417</f>
        <v>7.8000000000000005E-7</v>
      </c>
      <c r="S417" s="145">
        <v>0</v>
      </c>
      <c r="T417" s="146">
        <f>S417*H417</f>
        <v>0</v>
      </c>
      <c r="AR417" s="147" t="s">
        <v>187</v>
      </c>
      <c r="AT417" s="147" t="s">
        <v>147</v>
      </c>
      <c r="AU417" s="147" t="s">
        <v>152</v>
      </c>
      <c r="AY417" s="17" t="s">
        <v>144</v>
      </c>
      <c r="BE417" s="148">
        <f>IF(N417="základná",J417,0)</f>
        <v>0</v>
      </c>
      <c r="BF417" s="148">
        <f>IF(N417="znížená",J417,0)</f>
        <v>0</v>
      </c>
      <c r="BG417" s="148">
        <f>IF(N417="zákl. prenesená",J417,0)</f>
        <v>0</v>
      </c>
      <c r="BH417" s="148">
        <f>IF(N417="zníž. prenesená",J417,0)</f>
        <v>0</v>
      </c>
      <c r="BI417" s="148">
        <f>IF(N417="nulová",J417,0)</f>
        <v>0</v>
      </c>
      <c r="BJ417" s="17" t="s">
        <v>152</v>
      </c>
      <c r="BK417" s="148">
        <f>ROUND(I417*H417,2)</f>
        <v>0</v>
      </c>
      <c r="BL417" s="17" t="s">
        <v>187</v>
      </c>
      <c r="BM417" s="147" t="s">
        <v>646</v>
      </c>
    </row>
    <row r="418" spans="2:65" s="1" customFormat="1" ht="24.2" customHeight="1">
      <c r="B418" s="135"/>
      <c r="C418" s="136" t="s">
        <v>647</v>
      </c>
      <c r="D418" s="136" t="s">
        <v>147</v>
      </c>
      <c r="E418" s="137" t="s">
        <v>648</v>
      </c>
      <c r="F418" s="138" t="s">
        <v>649</v>
      </c>
      <c r="G418" s="139" t="s">
        <v>167</v>
      </c>
      <c r="H418" s="140">
        <v>5.3</v>
      </c>
      <c r="I418" s="141"/>
      <c r="J418" s="141">
        <f>ROUND(I418*H418,2)</f>
        <v>0</v>
      </c>
      <c r="K418" s="142"/>
      <c r="L418" s="29"/>
      <c r="M418" s="143" t="s">
        <v>1</v>
      </c>
      <c r="N418" s="144" t="s">
        <v>33</v>
      </c>
      <c r="O418" s="145">
        <v>2.5000000000000001E-2</v>
      </c>
      <c r="P418" s="145">
        <f>O418*H418</f>
        <v>0.13250000000000001</v>
      </c>
      <c r="Q418" s="145">
        <v>7.8000000000000005E-7</v>
      </c>
      <c r="R418" s="145">
        <f>Q418*H418</f>
        <v>4.1339999999999997E-6</v>
      </c>
      <c r="S418" s="145">
        <v>0</v>
      </c>
      <c r="T418" s="146">
        <f>S418*H418</f>
        <v>0</v>
      </c>
      <c r="AR418" s="147" t="s">
        <v>187</v>
      </c>
      <c r="AT418" s="147" t="s">
        <v>147</v>
      </c>
      <c r="AU418" s="147" t="s">
        <v>152</v>
      </c>
      <c r="AY418" s="17" t="s">
        <v>144</v>
      </c>
      <c r="BE418" s="148">
        <f>IF(N418="základná",J418,0)</f>
        <v>0</v>
      </c>
      <c r="BF418" s="148">
        <f>IF(N418="znížená",J418,0)</f>
        <v>0</v>
      </c>
      <c r="BG418" s="148">
        <f>IF(N418="zákl. prenesená",J418,0)</f>
        <v>0</v>
      </c>
      <c r="BH418" s="148">
        <f>IF(N418="zníž. prenesená",J418,0)</f>
        <v>0</v>
      </c>
      <c r="BI418" s="148">
        <f>IF(N418="nulová",J418,0)</f>
        <v>0</v>
      </c>
      <c r="BJ418" s="17" t="s">
        <v>152</v>
      </c>
      <c r="BK418" s="148">
        <f>ROUND(I418*H418,2)</f>
        <v>0</v>
      </c>
      <c r="BL418" s="17" t="s">
        <v>187</v>
      </c>
      <c r="BM418" s="147" t="s">
        <v>650</v>
      </c>
    </row>
    <row r="419" spans="2:65" s="13" customFormat="1">
      <c r="B419" s="155"/>
      <c r="D419" s="150" t="s">
        <v>153</v>
      </c>
      <c r="E419" s="156" t="s">
        <v>1</v>
      </c>
      <c r="F419" s="157" t="s">
        <v>651</v>
      </c>
      <c r="H419" s="158">
        <v>5.3</v>
      </c>
      <c r="L419" s="155"/>
      <c r="M419" s="159"/>
      <c r="T419" s="160"/>
      <c r="AT419" s="156" t="s">
        <v>153</v>
      </c>
      <c r="AU419" s="156" t="s">
        <v>152</v>
      </c>
      <c r="AV419" s="13" t="s">
        <v>152</v>
      </c>
      <c r="AW419" s="13" t="s">
        <v>25</v>
      </c>
      <c r="AX419" s="13" t="s">
        <v>67</v>
      </c>
      <c r="AY419" s="156" t="s">
        <v>144</v>
      </c>
    </row>
    <row r="420" spans="2:65" s="14" customFormat="1">
      <c r="B420" s="161"/>
      <c r="D420" s="150" t="s">
        <v>153</v>
      </c>
      <c r="E420" s="162" t="s">
        <v>1</v>
      </c>
      <c r="F420" s="163" t="s">
        <v>156</v>
      </c>
      <c r="H420" s="164">
        <v>5.3</v>
      </c>
      <c r="L420" s="161"/>
      <c r="M420" s="165"/>
      <c r="T420" s="166"/>
      <c r="AT420" s="162" t="s">
        <v>153</v>
      </c>
      <c r="AU420" s="162" t="s">
        <v>152</v>
      </c>
      <c r="AV420" s="14" t="s">
        <v>151</v>
      </c>
      <c r="AW420" s="14" t="s">
        <v>25</v>
      </c>
      <c r="AX420" s="14" t="s">
        <v>75</v>
      </c>
      <c r="AY420" s="162" t="s">
        <v>144</v>
      </c>
    </row>
    <row r="421" spans="2:65" s="1" customFormat="1" ht="24.2" customHeight="1">
      <c r="B421" s="135"/>
      <c r="C421" s="136" t="s">
        <v>418</v>
      </c>
      <c r="D421" s="136" t="s">
        <v>147</v>
      </c>
      <c r="E421" s="137" t="s">
        <v>652</v>
      </c>
      <c r="F421" s="138" t="s">
        <v>653</v>
      </c>
      <c r="G421" s="139" t="s">
        <v>159</v>
      </c>
      <c r="H421" s="140">
        <v>6.92</v>
      </c>
      <c r="I421" s="141"/>
      <c r="J421" s="141">
        <f>ROUND(I421*H421,2)</f>
        <v>0</v>
      </c>
      <c r="K421" s="142"/>
      <c r="L421" s="29"/>
      <c r="M421" s="143" t="s">
        <v>1</v>
      </c>
      <c r="N421" s="144" t="s">
        <v>33</v>
      </c>
      <c r="O421" s="145">
        <v>3.023E-2</v>
      </c>
      <c r="P421" s="145">
        <f>O421*H421</f>
        <v>0.20919160000000001</v>
      </c>
      <c r="Q421" s="145">
        <v>1.2750000000000001E-4</v>
      </c>
      <c r="R421" s="145">
        <f>Q421*H421</f>
        <v>8.8230000000000003E-4</v>
      </c>
      <c r="S421" s="145">
        <v>0</v>
      </c>
      <c r="T421" s="146">
        <f>S421*H421</f>
        <v>0</v>
      </c>
      <c r="AR421" s="147" t="s">
        <v>187</v>
      </c>
      <c r="AT421" s="147" t="s">
        <v>147</v>
      </c>
      <c r="AU421" s="147" t="s">
        <v>152</v>
      </c>
      <c r="AY421" s="17" t="s">
        <v>144</v>
      </c>
      <c r="BE421" s="148">
        <f>IF(N421="základná",J421,0)</f>
        <v>0</v>
      </c>
      <c r="BF421" s="148">
        <f>IF(N421="znížená",J421,0)</f>
        <v>0</v>
      </c>
      <c r="BG421" s="148">
        <f>IF(N421="zákl. prenesená",J421,0)</f>
        <v>0</v>
      </c>
      <c r="BH421" s="148">
        <f>IF(N421="zníž. prenesená",J421,0)</f>
        <v>0</v>
      </c>
      <c r="BI421" s="148">
        <f>IF(N421="nulová",J421,0)</f>
        <v>0</v>
      </c>
      <c r="BJ421" s="17" t="s">
        <v>152</v>
      </c>
      <c r="BK421" s="148">
        <f>ROUND(I421*H421,2)</f>
        <v>0</v>
      </c>
      <c r="BL421" s="17" t="s">
        <v>187</v>
      </c>
      <c r="BM421" s="147" t="s">
        <v>654</v>
      </c>
    </row>
    <row r="422" spans="2:65" s="13" customFormat="1">
      <c r="B422" s="155"/>
      <c r="D422" s="150" t="s">
        <v>153</v>
      </c>
      <c r="E422" s="156" t="s">
        <v>1</v>
      </c>
      <c r="F422" s="157" t="s">
        <v>641</v>
      </c>
      <c r="H422" s="158">
        <v>2.21</v>
      </c>
      <c r="L422" s="155"/>
      <c r="M422" s="159"/>
      <c r="T422" s="160"/>
      <c r="AT422" s="156" t="s">
        <v>153</v>
      </c>
      <c r="AU422" s="156" t="s">
        <v>152</v>
      </c>
      <c r="AV422" s="13" t="s">
        <v>152</v>
      </c>
      <c r="AW422" s="13" t="s">
        <v>25</v>
      </c>
      <c r="AX422" s="13" t="s">
        <v>67</v>
      </c>
      <c r="AY422" s="156" t="s">
        <v>144</v>
      </c>
    </row>
    <row r="423" spans="2:65" s="15" customFormat="1">
      <c r="B423" s="167"/>
      <c r="D423" s="150" t="s">
        <v>153</v>
      </c>
      <c r="E423" s="168" t="s">
        <v>1</v>
      </c>
      <c r="F423" s="169" t="s">
        <v>196</v>
      </c>
      <c r="H423" s="170">
        <v>2.21</v>
      </c>
      <c r="L423" s="167"/>
      <c r="M423" s="171"/>
      <c r="T423" s="172"/>
      <c r="AT423" s="168" t="s">
        <v>153</v>
      </c>
      <c r="AU423" s="168" t="s">
        <v>152</v>
      </c>
      <c r="AV423" s="15" t="s">
        <v>145</v>
      </c>
      <c r="AW423" s="15" t="s">
        <v>25</v>
      </c>
      <c r="AX423" s="15" t="s">
        <v>67</v>
      </c>
      <c r="AY423" s="168" t="s">
        <v>144</v>
      </c>
    </row>
    <row r="424" spans="2:65" s="13" customFormat="1">
      <c r="B424" s="155"/>
      <c r="D424" s="150" t="s">
        <v>153</v>
      </c>
      <c r="E424" s="156" t="s">
        <v>1</v>
      </c>
      <c r="F424" s="157" t="s">
        <v>197</v>
      </c>
      <c r="H424" s="158">
        <v>5.4</v>
      </c>
      <c r="L424" s="155"/>
      <c r="M424" s="159"/>
      <c r="T424" s="160"/>
      <c r="AT424" s="156" t="s">
        <v>153</v>
      </c>
      <c r="AU424" s="156" t="s">
        <v>152</v>
      </c>
      <c r="AV424" s="13" t="s">
        <v>152</v>
      </c>
      <c r="AW424" s="13" t="s">
        <v>25</v>
      </c>
      <c r="AX424" s="13" t="s">
        <v>67</v>
      </c>
      <c r="AY424" s="156" t="s">
        <v>144</v>
      </c>
    </row>
    <row r="425" spans="2:65" s="13" customFormat="1">
      <c r="B425" s="155"/>
      <c r="D425" s="150" t="s">
        <v>153</v>
      </c>
      <c r="E425" s="156" t="s">
        <v>1</v>
      </c>
      <c r="F425" s="157" t="s">
        <v>198</v>
      </c>
      <c r="H425" s="158">
        <v>-0.55000000000000004</v>
      </c>
      <c r="L425" s="155"/>
      <c r="M425" s="159"/>
      <c r="T425" s="160"/>
      <c r="AT425" s="156" t="s">
        <v>153</v>
      </c>
      <c r="AU425" s="156" t="s">
        <v>152</v>
      </c>
      <c r="AV425" s="13" t="s">
        <v>152</v>
      </c>
      <c r="AW425" s="13" t="s">
        <v>25</v>
      </c>
      <c r="AX425" s="13" t="s">
        <v>67</v>
      </c>
      <c r="AY425" s="156" t="s">
        <v>144</v>
      </c>
    </row>
    <row r="426" spans="2:65" s="13" customFormat="1">
      <c r="B426" s="155"/>
      <c r="D426" s="150" t="s">
        <v>153</v>
      </c>
      <c r="E426" s="156" t="s">
        <v>1</v>
      </c>
      <c r="F426" s="157" t="s">
        <v>199</v>
      </c>
      <c r="H426" s="158">
        <v>-0.14000000000000001</v>
      </c>
      <c r="L426" s="155"/>
      <c r="M426" s="159"/>
      <c r="T426" s="160"/>
      <c r="AT426" s="156" t="s">
        <v>153</v>
      </c>
      <c r="AU426" s="156" t="s">
        <v>152</v>
      </c>
      <c r="AV426" s="13" t="s">
        <v>152</v>
      </c>
      <c r="AW426" s="13" t="s">
        <v>25</v>
      </c>
      <c r="AX426" s="13" t="s">
        <v>67</v>
      </c>
      <c r="AY426" s="156" t="s">
        <v>144</v>
      </c>
    </row>
    <row r="427" spans="2:65" s="15" customFormat="1">
      <c r="B427" s="167"/>
      <c r="D427" s="150" t="s">
        <v>153</v>
      </c>
      <c r="E427" s="168" t="s">
        <v>1</v>
      </c>
      <c r="F427" s="169" t="s">
        <v>196</v>
      </c>
      <c r="H427" s="170">
        <v>4.71</v>
      </c>
      <c r="L427" s="167"/>
      <c r="M427" s="171"/>
      <c r="T427" s="172"/>
      <c r="AT427" s="168" t="s">
        <v>153</v>
      </c>
      <c r="AU427" s="168" t="s">
        <v>152</v>
      </c>
      <c r="AV427" s="15" t="s">
        <v>145</v>
      </c>
      <c r="AW427" s="15" t="s">
        <v>25</v>
      </c>
      <c r="AX427" s="15" t="s">
        <v>67</v>
      </c>
      <c r="AY427" s="168" t="s">
        <v>144</v>
      </c>
    </row>
    <row r="428" spans="2:65" s="14" customFormat="1">
      <c r="B428" s="161"/>
      <c r="D428" s="150" t="s">
        <v>153</v>
      </c>
      <c r="E428" s="162" t="s">
        <v>1</v>
      </c>
      <c r="F428" s="163" t="s">
        <v>156</v>
      </c>
      <c r="H428" s="164">
        <v>6.92</v>
      </c>
      <c r="L428" s="161"/>
      <c r="M428" s="165"/>
      <c r="T428" s="166"/>
      <c r="AT428" s="162" t="s">
        <v>153</v>
      </c>
      <c r="AU428" s="162" t="s">
        <v>152</v>
      </c>
      <c r="AV428" s="14" t="s">
        <v>151</v>
      </c>
      <c r="AW428" s="14" t="s">
        <v>25</v>
      </c>
      <c r="AX428" s="14" t="s">
        <v>75</v>
      </c>
      <c r="AY428" s="162" t="s">
        <v>144</v>
      </c>
    </row>
    <row r="429" spans="2:65" s="1" customFormat="1" ht="24.2" customHeight="1">
      <c r="B429" s="135"/>
      <c r="C429" s="136" t="s">
        <v>655</v>
      </c>
      <c r="D429" s="136" t="s">
        <v>147</v>
      </c>
      <c r="E429" s="137" t="s">
        <v>656</v>
      </c>
      <c r="F429" s="138" t="s">
        <v>657</v>
      </c>
      <c r="G429" s="139" t="s">
        <v>159</v>
      </c>
      <c r="H429" s="140">
        <v>6.92</v>
      </c>
      <c r="I429" s="141"/>
      <c r="J429" s="141">
        <f>ROUND(I429*H429,2)</f>
        <v>0</v>
      </c>
      <c r="K429" s="142"/>
      <c r="L429" s="29"/>
      <c r="M429" s="143" t="s">
        <v>1</v>
      </c>
      <c r="N429" s="144" t="s">
        <v>33</v>
      </c>
      <c r="O429" s="145">
        <v>8.3000000000000001E-3</v>
      </c>
      <c r="P429" s="145">
        <f>O429*H429</f>
        <v>5.7436000000000001E-2</v>
      </c>
      <c r="Q429" s="145">
        <v>3.4800000000000001E-6</v>
      </c>
      <c r="R429" s="145">
        <f>Q429*H429</f>
        <v>2.40816E-5</v>
      </c>
      <c r="S429" s="145">
        <v>0</v>
      </c>
      <c r="T429" s="146">
        <f>S429*H429</f>
        <v>0</v>
      </c>
      <c r="AR429" s="147" t="s">
        <v>187</v>
      </c>
      <c r="AT429" s="147" t="s">
        <v>147</v>
      </c>
      <c r="AU429" s="147" t="s">
        <v>152</v>
      </c>
      <c r="AY429" s="17" t="s">
        <v>144</v>
      </c>
      <c r="BE429" s="148">
        <f>IF(N429="základná",J429,0)</f>
        <v>0</v>
      </c>
      <c r="BF429" s="148">
        <f>IF(N429="znížená",J429,0)</f>
        <v>0</v>
      </c>
      <c r="BG429" s="148">
        <f>IF(N429="zákl. prenesená",J429,0)</f>
        <v>0</v>
      </c>
      <c r="BH429" s="148">
        <f>IF(N429="zníž. prenesená",J429,0)</f>
        <v>0</v>
      </c>
      <c r="BI429" s="148">
        <f>IF(N429="nulová",J429,0)</f>
        <v>0</v>
      </c>
      <c r="BJ429" s="17" t="s">
        <v>152</v>
      </c>
      <c r="BK429" s="148">
        <f>ROUND(I429*H429,2)</f>
        <v>0</v>
      </c>
      <c r="BL429" s="17" t="s">
        <v>187</v>
      </c>
      <c r="BM429" s="147" t="s">
        <v>658</v>
      </c>
    </row>
    <row r="430" spans="2:65" s="1" customFormat="1" ht="24.2" customHeight="1">
      <c r="B430" s="135"/>
      <c r="C430" s="136" t="s">
        <v>423</v>
      </c>
      <c r="D430" s="136" t="s">
        <v>147</v>
      </c>
      <c r="E430" s="137" t="s">
        <v>659</v>
      </c>
      <c r="F430" s="138" t="s">
        <v>660</v>
      </c>
      <c r="G430" s="139" t="s">
        <v>159</v>
      </c>
      <c r="H430" s="140">
        <v>6.92</v>
      </c>
      <c r="I430" s="141"/>
      <c r="J430" s="141">
        <f>ROUND(I430*H430,2)</f>
        <v>0</v>
      </c>
      <c r="K430" s="142"/>
      <c r="L430" s="29"/>
      <c r="M430" s="143" t="s">
        <v>1</v>
      </c>
      <c r="N430" s="144" t="s">
        <v>33</v>
      </c>
      <c r="O430" s="145">
        <v>1.0059999999999999E-2</v>
      </c>
      <c r="P430" s="145">
        <f>O430*H430</f>
        <v>6.9615200000000002E-2</v>
      </c>
      <c r="Q430" s="145">
        <v>3.116E-5</v>
      </c>
      <c r="R430" s="145">
        <f>Q430*H430</f>
        <v>2.1562719999999999E-4</v>
      </c>
      <c r="S430" s="145">
        <v>0</v>
      </c>
      <c r="T430" s="146">
        <f>S430*H430</f>
        <v>0</v>
      </c>
      <c r="AR430" s="147" t="s">
        <v>187</v>
      </c>
      <c r="AT430" s="147" t="s">
        <v>147</v>
      </c>
      <c r="AU430" s="147" t="s">
        <v>152</v>
      </c>
      <c r="AY430" s="17" t="s">
        <v>144</v>
      </c>
      <c r="BE430" s="148">
        <f>IF(N430="základná",J430,0)</f>
        <v>0</v>
      </c>
      <c r="BF430" s="148">
        <f>IF(N430="znížená",J430,0)</f>
        <v>0</v>
      </c>
      <c r="BG430" s="148">
        <f>IF(N430="zákl. prenesená",J430,0)</f>
        <v>0</v>
      </c>
      <c r="BH430" s="148">
        <f>IF(N430="zníž. prenesená",J430,0)</f>
        <v>0</v>
      </c>
      <c r="BI430" s="148">
        <f>IF(N430="nulová",J430,0)</f>
        <v>0</v>
      </c>
      <c r="BJ430" s="17" t="s">
        <v>152</v>
      </c>
      <c r="BK430" s="148">
        <f>ROUND(I430*H430,2)</f>
        <v>0</v>
      </c>
      <c r="BL430" s="17" t="s">
        <v>187</v>
      </c>
      <c r="BM430" s="147" t="s">
        <v>661</v>
      </c>
    </row>
    <row r="431" spans="2:65" s="1" customFormat="1" ht="24.2" customHeight="1">
      <c r="B431" s="135"/>
      <c r="C431" s="136" t="s">
        <v>662</v>
      </c>
      <c r="D431" s="136" t="s">
        <v>147</v>
      </c>
      <c r="E431" s="137" t="s">
        <v>663</v>
      </c>
      <c r="F431" s="138" t="s">
        <v>664</v>
      </c>
      <c r="G431" s="139" t="s">
        <v>159</v>
      </c>
      <c r="H431" s="140">
        <v>2.21</v>
      </c>
      <c r="I431" s="141"/>
      <c r="J431" s="141">
        <f>ROUND(I431*H431,2)</f>
        <v>0</v>
      </c>
      <c r="K431" s="142"/>
      <c r="L431" s="29"/>
      <c r="M431" s="143" t="s">
        <v>1</v>
      </c>
      <c r="N431" s="144" t="s">
        <v>33</v>
      </c>
      <c r="O431" s="145">
        <v>5.0360000000000002E-2</v>
      </c>
      <c r="P431" s="145">
        <f>O431*H431</f>
        <v>0.11129560000000001</v>
      </c>
      <c r="Q431" s="145">
        <v>1.9858000000000001E-4</v>
      </c>
      <c r="R431" s="145">
        <f>Q431*H431</f>
        <v>4.3886180000000003E-4</v>
      </c>
      <c r="S431" s="145">
        <v>0</v>
      </c>
      <c r="T431" s="146">
        <f>S431*H431</f>
        <v>0</v>
      </c>
      <c r="AR431" s="147" t="s">
        <v>187</v>
      </c>
      <c r="AT431" s="147" t="s">
        <v>147</v>
      </c>
      <c r="AU431" s="147" t="s">
        <v>152</v>
      </c>
      <c r="AY431" s="17" t="s">
        <v>144</v>
      </c>
      <c r="BE431" s="148">
        <f>IF(N431="základná",J431,0)</f>
        <v>0</v>
      </c>
      <c r="BF431" s="148">
        <f>IF(N431="znížená",J431,0)</f>
        <v>0</v>
      </c>
      <c r="BG431" s="148">
        <f>IF(N431="zákl. prenesená",J431,0)</f>
        <v>0</v>
      </c>
      <c r="BH431" s="148">
        <f>IF(N431="zníž. prenesená",J431,0)</f>
        <v>0</v>
      </c>
      <c r="BI431" s="148">
        <f>IF(N431="nulová",J431,0)</f>
        <v>0</v>
      </c>
      <c r="BJ431" s="17" t="s">
        <v>152</v>
      </c>
      <c r="BK431" s="148">
        <f>ROUND(I431*H431,2)</f>
        <v>0</v>
      </c>
      <c r="BL431" s="17" t="s">
        <v>187</v>
      </c>
      <c r="BM431" s="147" t="s">
        <v>665</v>
      </c>
    </row>
    <row r="432" spans="2:65" s="13" customFormat="1">
      <c r="B432" s="155"/>
      <c r="D432" s="150" t="s">
        <v>153</v>
      </c>
      <c r="E432" s="156" t="s">
        <v>1</v>
      </c>
      <c r="F432" s="157" t="s">
        <v>666</v>
      </c>
      <c r="H432" s="158">
        <v>2.21</v>
      </c>
      <c r="L432" s="155"/>
      <c r="M432" s="159"/>
      <c r="T432" s="160"/>
      <c r="AT432" s="156" t="s">
        <v>153</v>
      </c>
      <c r="AU432" s="156" t="s">
        <v>152</v>
      </c>
      <c r="AV432" s="13" t="s">
        <v>152</v>
      </c>
      <c r="AW432" s="13" t="s">
        <v>25</v>
      </c>
      <c r="AX432" s="13" t="s">
        <v>67</v>
      </c>
      <c r="AY432" s="156" t="s">
        <v>144</v>
      </c>
    </row>
    <row r="433" spans="2:65" s="14" customFormat="1">
      <c r="B433" s="161"/>
      <c r="D433" s="150" t="s">
        <v>153</v>
      </c>
      <c r="E433" s="162" t="s">
        <v>1</v>
      </c>
      <c r="F433" s="163" t="s">
        <v>156</v>
      </c>
      <c r="H433" s="164">
        <v>2.21</v>
      </c>
      <c r="L433" s="161"/>
      <c r="M433" s="165"/>
      <c r="T433" s="166"/>
      <c r="AT433" s="162" t="s">
        <v>153</v>
      </c>
      <c r="AU433" s="162" t="s">
        <v>152</v>
      </c>
      <c r="AV433" s="14" t="s">
        <v>151</v>
      </c>
      <c r="AW433" s="14" t="s">
        <v>25</v>
      </c>
      <c r="AX433" s="14" t="s">
        <v>75</v>
      </c>
      <c r="AY433" s="162" t="s">
        <v>144</v>
      </c>
    </row>
    <row r="434" spans="2:65" s="1" customFormat="1" ht="24.2" customHeight="1">
      <c r="B434" s="135"/>
      <c r="C434" s="136" t="s">
        <v>427</v>
      </c>
      <c r="D434" s="136" t="s">
        <v>147</v>
      </c>
      <c r="E434" s="137" t="s">
        <v>667</v>
      </c>
      <c r="F434" s="138" t="s">
        <v>668</v>
      </c>
      <c r="G434" s="139" t="s">
        <v>167</v>
      </c>
      <c r="H434" s="140">
        <v>4.25</v>
      </c>
      <c r="I434" s="141"/>
      <c r="J434" s="141">
        <f>ROUND(I434*H434,2)</f>
        <v>0</v>
      </c>
      <c r="K434" s="142"/>
      <c r="L434" s="29"/>
      <c r="M434" s="143" t="s">
        <v>1</v>
      </c>
      <c r="N434" s="144" t="s">
        <v>33</v>
      </c>
      <c r="O434" s="145">
        <v>2.717E-2</v>
      </c>
      <c r="P434" s="145">
        <f>O434*H434</f>
        <v>0.11547250000000001</v>
      </c>
      <c r="Q434" s="145">
        <v>9.48E-5</v>
      </c>
      <c r="R434" s="145">
        <f>Q434*H434</f>
        <v>4.0289999999999998E-4</v>
      </c>
      <c r="S434" s="145">
        <v>0</v>
      </c>
      <c r="T434" s="146">
        <f>S434*H434</f>
        <v>0</v>
      </c>
      <c r="AR434" s="147" t="s">
        <v>187</v>
      </c>
      <c r="AT434" s="147" t="s">
        <v>147</v>
      </c>
      <c r="AU434" s="147" t="s">
        <v>152</v>
      </c>
      <c r="AY434" s="17" t="s">
        <v>144</v>
      </c>
      <c r="BE434" s="148">
        <f>IF(N434="základná",J434,0)</f>
        <v>0</v>
      </c>
      <c r="BF434" s="148">
        <f>IF(N434="znížená",J434,0)</f>
        <v>0</v>
      </c>
      <c r="BG434" s="148">
        <f>IF(N434="zákl. prenesená",J434,0)</f>
        <v>0</v>
      </c>
      <c r="BH434" s="148">
        <f>IF(N434="zníž. prenesená",J434,0)</f>
        <v>0</v>
      </c>
      <c r="BI434" s="148">
        <f>IF(N434="nulová",J434,0)</f>
        <v>0</v>
      </c>
      <c r="BJ434" s="17" t="s">
        <v>152</v>
      </c>
      <c r="BK434" s="148">
        <f>ROUND(I434*H434,2)</f>
        <v>0</v>
      </c>
      <c r="BL434" s="17" t="s">
        <v>187</v>
      </c>
      <c r="BM434" s="147" t="s">
        <v>669</v>
      </c>
    </row>
    <row r="435" spans="2:65" s="1" customFormat="1" ht="44.25" customHeight="1">
      <c r="B435" s="135"/>
      <c r="C435" s="136" t="s">
        <v>670</v>
      </c>
      <c r="D435" s="136" t="s">
        <v>147</v>
      </c>
      <c r="E435" s="137" t="s">
        <v>671</v>
      </c>
      <c r="F435" s="138" t="s">
        <v>672</v>
      </c>
      <c r="G435" s="139" t="s">
        <v>159</v>
      </c>
      <c r="H435" s="140">
        <v>6.92</v>
      </c>
      <c r="I435" s="141"/>
      <c r="J435" s="141">
        <f>ROUND(I435*H435,2)</f>
        <v>0</v>
      </c>
      <c r="K435" s="142"/>
      <c r="L435" s="29"/>
      <c r="M435" s="143" t="s">
        <v>1</v>
      </c>
      <c r="N435" s="144" t="s">
        <v>33</v>
      </c>
      <c r="O435" s="145">
        <v>8.6790000000000006E-2</v>
      </c>
      <c r="P435" s="145">
        <f>O435*H435</f>
        <v>0.60058680000000009</v>
      </c>
      <c r="Q435" s="145">
        <v>4.4032000000000001E-4</v>
      </c>
      <c r="R435" s="145">
        <f>Q435*H435</f>
        <v>3.0470143999999999E-3</v>
      </c>
      <c r="S435" s="145">
        <v>0</v>
      </c>
      <c r="T435" s="146">
        <f>S435*H435</f>
        <v>0</v>
      </c>
      <c r="AR435" s="147" t="s">
        <v>187</v>
      </c>
      <c r="AT435" s="147" t="s">
        <v>147</v>
      </c>
      <c r="AU435" s="147" t="s">
        <v>152</v>
      </c>
      <c r="AY435" s="17" t="s">
        <v>144</v>
      </c>
      <c r="BE435" s="148">
        <f>IF(N435="základná",J435,0)</f>
        <v>0</v>
      </c>
      <c r="BF435" s="148">
        <f>IF(N435="znížená",J435,0)</f>
        <v>0</v>
      </c>
      <c r="BG435" s="148">
        <f>IF(N435="zákl. prenesená",J435,0)</f>
        <v>0</v>
      </c>
      <c r="BH435" s="148">
        <f>IF(N435="zníž. prenesená",J435,0)</f>
        <v>0</v>
      </c>
      <c r="BI435" s="148">
        <f>IF(N435="nulová",J435,0)</f>
        <v>0</v>
      </c>
      <c r="BJ435" s="17" t="s">
        <v>152</v>
      </c>
      <c r="BK435" s="148">
        <f>ROUND(I435*H435,2)</f>
        <v>0</v>
      </c>
      <c r="BL435" s="17" t="s">
        <v>187</v>
      </c>
      <c r="BM435" s="147" t="s">
        <v>673</v>
      </c>
    </row>
    <row r="436" spans="2:65" s="13" customFormat="1">
      <c r="B436" s="155"/>
      <c r="D436" s="150" t="s">
        <v>153</v>
      </c>
      <c r="E436" s="156" t="s">
        <v>1</v>
      </c>
      <c r="F436" s="157" t="s">
        <v>641</v>
      </c>
      <c r="H436" s="158">
        <v>2.21</v>
      </c>
      <c r="L436" s="155"/>
      <c r="M436" s="159"/>
      <c r="T436" s="160"/>
      <c r="AT436" s="156" t="s">
        <v>153</v>
      </c>
      <c r="AU436" s="156" t="s">
        <v>152</v>
      </c>
      <c r="AV436" s="13" t="s">
        <v>152</v>
      </c>
      <c r="AW436" s="13" t="s">
        <v>25</v>
      </c>
      <c r="AX436" s="13" t="s">
        <v>67</v>
      </c>
      <c r="AY436" s="156" t="s">
        <v>144</v>
      </c>
    </row>
    <row r="437" spans="2:65" s="15" customFormat="1">
      <c r="B437" s="167"/>
      <c r="D437" s="150" t="s">
        <v>153</v>
      </c>
      <c r="E437" s="168" t="s">
        <v>1</v>
      </c>
      <c r="F437" s="169" t="s">
        <v>196</v>
      </c>
      <c r="H437" s="170">
        <v>2.21</v>
      </c>
      <c r="L437" s="167"/>
      <c r="M437" s="171"/>
      <c r="T437" s="172"/>
      <c r="AT437" s="168" t="s">
        <v>153</v>
      </c>
      <c r="AU437" s="168" t="s">
        <v>152</v>
      </c>
      <c r="AV437" s="15" t="s">
        <v>145</v>
      </c>
      <c r="AW437" s="15" t="s">
        <v>25</v>
      </c>
      <c r="AX437" s="15" t="s">
        <v>67</v>
      </c>
      <c r="AY437" s="168" t="s">
        <v>144</v>
      </c>
    </row>
    <row r="438" spans="2:65" s="13" customFormat="1">
      <c r="B438" s="155"/>
      <c r="D438" s="150" t="s">
        <v>153</v>
      </c>
      <c r="E438" s="156" t="s">
        <v>1</v>
      </c>
      <c r="F438" s="157" t="s">
        <v>197</v>
      </c>
      <c r="H438" s="158">
        <v>5.4</v>
      </c>
      <c r="L438" s="155"/>
      <c r="M438" s="159"/>
      <c r="T438" s="160"/>
      <c r="AT438" s="156" t="s">
        <v>153</v>
      </c>
      <c r="AU438" s="156" t="s">
        <v>152</v>
      </c>
      <c r="AV438" s="13" t="s">
        <v>152</v>
      </c>
      <c r="AW438" s="13" t="s">
        <v>25</v>
      </c>
      <c r="AX438" s="13" t="s">
        <v>67</v>
      </c>
      <c r="AY438" s="156" t="s">
        <v>144</v>
      </c>
    </row>
    <row r="439" spans="2:65" s="13" customFormat="1">
      <c r="B439" s="155"/>
      <c r="D439" s="150" t="s">
        <v>153</v>
      </c>
      <c r="E439" s="156" t="s">
        <v>1</v>
      </c>
      <c r="F439" s="157" t="s">
        <v>198</v>
      </c>
      <c r="H439" s="158">
        <v>-0.55000000000000004</v>
      </c>
      <c r="L439" s="155"/>
      <c r="M439" s="159"/>
      <c r="T439" s="160"/>
      <c r="AT439" s="156" t="s">
        <v>153</v>
      </c>
      <c r="AU439" s="156" t="s">
        <v>152</v>
      </c>
      <c r="AV439" s="13" t="s">
        <v>152</v>
      </c>
      <c r="AW439" s="13" t="s">
        <v>25</v>
      </c>
      <c r="AX439" s="13" t="s">
        <v>67</v>
      </c>
      <c r="AY439" s="156" t="s">
        <v>144</v>
      </c>
    </row>
    <row r="440" spans="2:65" s="13" customFormat="1">
      <c r="B440" s="155"/>
      <c r="D440" s="150" t="s">
        <v>153</v>
      </c>
      <c r="E440" s="156" t="s">
        <v>1</v>
      </c>
      <c r="F440" s="157" t="s">
        <v>199</v>
      </c>
      <c r="H440" s="158">
        <v>-0.14000000000000001</v>
      </c>
      <c r="L440" s="155"/>
      <c r="M440" s="159"/>
      <c r="T440" s="160"/>
      <c r="AT440" s="156" t="s">
        <v>153</v>
      </c>
      <c r="AU440" s="156" t="s">
        <v>152</v>
      </c>
      <c r="AV440" s="13" t="s">
        <v>152</v>
      </c>
      <c r="AW440" s="13" t="s">
        <v>25</v>
      </c>
      <c r="AX440" s="13" t="s">
        <v>67</v>
      </c>
      <c r="AY440" s="156" t="s">
        <v>144</v>
      </c>
    </row>
    <row r="441" spans="2:65" s="15" customFormat="1">
      <c r="B441" s="167"/>
      <c r="D441" s="150" t="s">
        <v>153</v>
      </c>
      <c r="E441" s="168" t="s">
        <v>1</v>
      </c>
      <c r="F441" s="169" t="s">
        <v>196</v>
      </c>
      <c r="H441" s="170">
        <v>4.71</v>
      </c>
      <c r="L441" s="167"/>
      <c r="M441" s="171"/>
      <c r="T441" s="172"/>
      <c r="AT441" s="168" t="s">
        <v>153</v>
      </c>
      <c r="AU441" s="168" t="s">
        <v>152</v>
      </c>
      <c r="AV441" s="15" t="s">
        <v>145</v>
      </c>
      <c r="AW441" s="15" t="s">
        <v>25</v>
      </c>
      <c r="AX441" s="15" t="s">
        <v>67</v>
      </c>
      <c r="AY441" s="168" t="s">
        <v>144</v>
      </c>
    </row>
    <row r="442" spans="2:65" s="14" customFormat="1">
      <c r="B442" s="161"/>
      <c r="D442" s="150" t="s">
        <v>153</v>
      </c>
      <c r="E442" s="162" t="s">
        <v>1</v>
      </c>
      <c r="F442" s="163" t="s">
        <v>156</v>
      </c>
      <c r="H442" s="164">
        <v>6.92</v>
      </c>
      <c r="L442" s="161"/>
      <c r="M442" s="165"/>
      <c r="T442" s="166"/>
      <c r="AT442" s="162" t="s">
        <v>153</v>
      </c>
      <c r="AU442" s="162" t="s">
        <v>152</v>
      </c>
      <c r="AV442" s="14" t="s">
        <v>151</v>
      </c>
      <c r="AW442" s="14" t="s">
        <v>25</v>
      </c>
      <c r="AX442" s="14" t="s">
        <v>75</v>
      </c>
      <c r="AY442" s="162" t="s">
        <v>144</v>
      </c>
    </row>
    <row r="443" spans="2:65" s="11" customFormat="1" ht="25.9" customHeight="1">
      <c r="B443" s="124"/>
      <c r="D443" s="125" t="s">
        <v>66</v>
      </c>
      <c r="E443" s="126" t="s">
        <v>674</v>
      </c>
      <c r="F443" s="126" t="s">
        <v>675</v>
      </c>
      <c r="J443" s="127">
        <f>BK443</f>
        <v>0</v>
      </c>
      <c r="L443" s="124"/>
      <c r="M443" s="128"/>
      <c r="P443" s="129">
        <f>P444</f>
        <v>25.44</v>
      </c>
      <c r="R443" s="129">
        <f>R444</f>
        <v>0</v>
      </c>
      <c r="T443" s="130">
        <f>T444</f>
        <v>0</v>
      </c>
      <c r="AR443" s="125" t="s">
        <v>151</v>
      </c>
      <c r="AT443" s="131" t="s">
        <v>66</v>
      </c>
      <c r="AU443" s="131" t="s">
        <v>67</v>
      </c>
      <c r="AY443" s="125" t="s">
        <v>144</v>
      </c>
      <c r="BK443" s="132">
        <f>BK444</f>
        <v>0</v>
      </c>
    </row>
    <row r="444" spans="2:65" s="1" customFormat="1" ht="37.9" customHeight="1">
      <c r="B444" s="135"/>
      <c r="C444" s="136" t="s">
        <v>432</v>
      </c>
      <c r="D444" s="136" t="s">
        <v>147</v>
      </c>
      <c r="E444" s="137" t="s">
        <v>676</v>
      </c>
      <c r="F444" s="138" t="s">
        <v>677</v>
      </c>
      <c r="G444" s="139" t="s">
        <v>678</v>
      </c>
      <c r="H444" s="140">
        <v>24</v>
      </c>
      <c r="I444" s="141"/>
      <c r="J444" s="141">
        <f>ROUND(I444*H444,2)</f>
        <v>0</v>
      </c>
      <c r="K444" s="142"/>
      <c r="L444" s="29"/>
      <c r="M444" s="183" t="s">
        <v>1</v>
      </c>
      <c r="N444" s="184" t="s">
        <v>33</v>
      </c>
      <c r="O444" s="185">
        <v>1.06</v>
      </c>
      <c r="P444" s="185">
        <f>O444*H444</f>
        <v>25.44</v>
      </c>
      <c r="Q444" s="185">
        <v>0</v>
      </c>
      <c r="R444" s="185">
        <f>Q444*H444</f>
        <v>0</v>
      </c>
      <c r="S444" s="185">
        <v>0</v>
      </c>
      <c r="T444" s="186">
        <f>S444*H444</f>
        <v>0</v>
      </c>
      <c r="AR444" s="147" t="s">
        <v>679</v>
      </c>
      <c r="AT444" s="147" t="s">
        <v>147</v>
      </c>
      <c r="AU444" s="147" t="s">
        <v>75</v>
      </c>
      <c r="AY444" s="17" t="s">
        <v>144</v>
      </c>
      <c r="BE444" s="148">
        <f>IF(N444="základná",J444,0)</f>
        <v>0</v>
      </c>
      <c r="BF444" s="148">
        <f>IF(N444="znížená",J444,0)</f>
        <v>0</v>
      </c>
      <c r="BG444" s="148">
        <f>IF(N444="zákl. prenesená",J444,0)</f>
        <v>0</v>
      </c>
      <c r="BH444" s="148">
        <f>IF(N444="zníž. prenesená",J444,0)</f>
        <v>0</v>
      </c>
      <c r="BI444" s="148">
        <f>IF(N444="nulová",J444,0)</f>
        <v>0</v>
      </c>
      <c r="BJ444" s="17" t="s">
        <v>152</v>
      </c>
      <c r="BK444" s="148">
        <f>ROUND(I444*H444,2)</f>
        <v>0</v>
      </c>
      <c r="BL444" s="17" t="s">
        <v>679</v>
      </c>
      <c r="BM444" s="147" t="s">
        <v>680</v>
      </c>
    </row>
    <row r="445" spans="2:65" s="1" customFormat="1" ht="6.95" customHeight="1">
      <c r="B445" s="44"/>
      <c r="C445" s="45"/>
      <c r="D445" s="45"/>
      <c r="E445" s="45"/>
      <c r="F445" s="45"/>
      <c r="G445" s="45"/>
      <c r="H445" s="45"/>
      <c r="I445" s="45"/>
      <c r="J445" s="45"/>
      <c r="K445" s="45"/>
      <c r="L445" s="29"/>
    </row>
  </sheetData>
  <autoFilter ref="C133:K444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81"/>
  <sheetViews>
    <sheetView showGridLines="0" topLeftCell="A111" workbookViewId="0">
      <selection activeCell="I139" sqref="I13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79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681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ROUND(J126,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ROUND((SUM(BE126:BE280)),  2)</f>
        <v>0</v>
      </c>
      <c r="G33" s="92"/>
      <c r="H33" s="92"/>
      <c r="I33" s="93">
        <v>0.23</v>
      </c>
      <c r="J33" s="91">
        <f>ROUND(((SUM(BE126:BE280))*I33),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ROUND((SUM(BF126:BF280)),  2)</f>
        <v>0</v>
      </c>
      <c r="I34" s="95">
        <v>0.23</v>
      </c>
      <c r="J34" s="94">
        <f>ROUND(((SUM(BF126:BF280))*I34),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ROUND((SUM(BG126:BG280)),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ROUND((SUM(BH126:BH280)),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ROUND((SUM(BI126:BI280)),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02 - 2.06 Sklad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J126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J127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J128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J156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J198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J206</f>
        <v>0</v>
      </c>
      <c r="L101" s="107"/>
    </row>
    <row r="102" spans="2:12" s="9" customFormat="1" ht="19.899999999999999" customHeight="1">
      <c r="B102" s="111"/>
      <c r="D102" s="112" t="s">
        <v>123</v>
      </c>
      <c r="E102" s="113"/>
      <c r="F102" s="113"/>
      <c r="G102" s="113"/>
      <c r="H102" s="113"/>
      <c r="I102" s="113"/>
      <c r="J102" s="114">
        <f>J207</f>
        <v>0</v>
      </c>
      <c r="L102" s="111"/>
    </row>
    <row r="103" spans="2:12" s="9" customFormat="1" ht="19.899999999999999" customHeight="1">
      <c r="B103" s="111"/>
      <c r="D103" s="112" t="s">
        <v>126</v>
      </c>
      <c r="E103" s="113"/>
      <c r="F103" s="113"/>
      <c r="G103" s="113"/>
      <c r="H103" s="113"/>
      <c r="I103" s="113"/>
      <c r="J103" s="114">
        <f>J212</f>
        <v>0</v>
      </c>
      <c r="L103" s="111"/>
    </row>
    <row r="104" spans="2:12" s="9" customFormat="1" ht="19.899999999999999" customHeight="1">
      <c r="B104" s="111"/>
      <c r="D104" s="112" t="s">
        <v>682</v>
      </c>
      <c r="E104" s="113"/>
      <c r="F104" s="113"/>
      <c r="G104" s="113"/>
      <c r="H104" s="113"/>
      <c r="I104" s="113"/>
      <c r="J104" s="114">
        <f>J238</f>
        <v>0</v>
      </c>
      <c r="L104" s="111"/>
    </row>
    <row r="105" spans="2:12" s="9" customFormat="1" ht="19.899999999999999" customHeight="1">
      <c r="B105" s="111"/>
      <c r="D105" s="112" t="s">
        <v>128</v>
      </c>
      <c r="E105" s="113"/>
      <c r="F105" s="113"/>
      <c r="G105" s="113"/>
      <c r="H105" s="113"/>
      <c r="I105" s="113"/>
      <c r="J105" s="114">
        <f>J242</f>
        <v>0</v>
      </c>
      <c r="L105" s="111"/>
    </row>
    <row r="106" spans="2:12" s="8" customFormat="1" ht="24.95" customHeight="1">
      <c r="B106" s="107"/>
      <c r="D106" s="108" t="s">
        <v>129</v>
      </c>
      <c r="E106" s="109"/>
      <c r="F106" s="109"/>
      <c r="G106" s="109"/>
      <c r="H106" s="109"/>
      <c r="I106" s="109"/>
      <c r="J106" s="110">
        <f>J279</f>
        <v>0</v>
      </c>
      <c r="L106" s="107"/>
    </row>
    <row r="107" spans="2:12" s="1" customFormat="1" ht="21.75" customHeight="1">
      <c r="B107" s="29"/>
      <c r="L107" s="29"/>
    </row>
    <row r="108" spans="2:12" s="1" customFormat="1" ht="6.95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29"/>
    </row>
    <row r="112" spans="2:12" s="1" customFormat="1" ht="6.95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29"/>
    </row>
    <row r="113" spans="2:63" s="1" customFormat="1" ht="24.95" customHeight="1">
      <c r="B113" s="29"/>
      <c r="C113" s="21" t="s">
        <v>130</v>
      </c>
      <c r="L113" s="29"/>
    </row>
    <row r="114" spans="2:63" s="1" customFormat="1" ht="6.95" customHeight="1">
      <c r="B114" s="29"/>
      <c r="L114" s="29"/>
    </row>
    <row r="115" spans="2:63" s="1" customFormat="1" ht="12" customHeight="1">
      <c r="B115" s="29"/>
      <c r="C115" s="26" t="s">
        <v>12</v>
      </c>
      <c r="L115" s="29"/>
    </row>
    <row r="116" spans="2:63" s="1" customFormat="1" ht="16.5" customHeight="1">
      <c r="B116" s="29"/>
      <c r="E116" s="225" t="str">
        <f>E7</f>
        <v>MHTH_Teplárenská - Rekonštrukcia miestnosti v budove SP 12 na +4,200</v>
      </c>
      <c r="F116" s="226"/>
      <c r="G116" s="226"/>
      <c r="H116" s="226"/>
      <c r="L116" s="29"/>
    </row>
    <row r="117" spans="2:63" s="1" customFormat="1" ht="12" customHeight="1">
      <c r="B117" s="29"/>
      <c r="C117" s="26" t="s">
        <v>105</v>
      </c>
      <c r="L117" s="29"/>
    </row>
    <row r="118" spans="2:63" s="1" customFormat="1" ht="16.5" customHeight="1">
      <c r="B118" s="29"/>
      <c r="E118" s="201" t="str">
        <f>E9</f>
        <v>02 - 2.06 Sklad</v>
      </c>
      <c r="F118" s="224"/>
      <c r="G118" s="224"/>
      <c r="H118" s="224"/>
      <c r="L118" s="29"/>
    </row>
    <row r="119" spans="2:63" s="1" customFormat="1" ht="6.95" customHeight="1">
      <c r="B119" s="29"/>
      <c r="L119" s="29"/>
    </row>
    <row r="120" spans="2:63" s="1" customFormat="1" ht="12" customHeight="1">
      <c r="B120" s="29"/>
      <c r="C120" s="26" t="s">
        <v>15</v>
      </c>
      <c r="F120" s="24" t="str">
        <f>F12</f>
        <v xml:space="preserve"> </v>
      </c>
      <c r="I120" s="26" t="s">
        <v>17</v>
      </c>
      <c r="J120" s="52" t="str">
        <f>IF(J12="","",J12)</f>
        <v>16. 9. 2026</v>
      </c>
      <c r="L120" s="29"/>
    </row>
    <row r="121" spans="2:63" s="1" customFormat="1" ht="6.95" customHeight="1">
      <c r="B121" s="29"/>
      <c r="L121" s="29"/>
    </row>
    <row r="122" spans="2:63" s="1" customFormat="1" ht="15.2" customHeight="1">
      <c r="B122" s="29"/>
      <c r="C122" s="26" t="s">
        <v>19</v>
      </c>
      <c r="F122" s="24" t="str">
        <f>E15</f>
        <v xml:space="preserve"> </v>
      </c>
      <c r="I122" s="26" t="s">
        <v>23</v>
      </c>
      <c r="J122" s="27" t="str">
        <f>E21</f>
        <v xml:space="preserve"> </v>
      </c>
      <c r="L122" s="29"/>
    </row>
    <row r="123" spans="2:63" s="1" customFormat="1" ht="15.2" customHeight="1">
      <c r="B123" s="29"/>
      <c r="C123" s="26" t="s">
        <v>22</v>
      </c>
      <c r="F123" s="24" t="str">
        <f>IF(E18="","",E18)</f>
        <v xml:space="preserve"> </v>
      </c>
      <c r="I123" s="26" t="s">
        <v>24</v>
      </c>
      <c r="J123" s="27" t="str">
        <f>E24</f>
        <v xml:space="preserve"> </v>
      </c>
      <c r="L123" s="29"/>
    </row>
    <row r="124" spans="2:63" s="1" customFormat="1" ht="10.35" customHeight="1">
      <c r="B124" s="29"/>
      <c r="L124" s="29"/>
    </row>
    <row r="125" spans="2:63" s="10" customFormat="1" ht="29.25" customHeight="1">
      <c r="B125" s="115"/>
      <c r="C125" s="116" t="s">
        <v>131</v>
      </c>
      <c r="D125" s="117" t="s">
        <v>52</v>
      </c>
      <c r="E125" s="117" t="s">
        <v>48</v>
      </c>
      <c r="F125" s="117" t="s">
        <v>49</v>
      </c>
      <c r="G125" s="117" t="s">
        <v>132</v>
      </c>
      <c r="H125" s="117" t="s">
        <v>133</v>
      </c>
      <c r="I125" s="117" t="s">
        <v>134</v>
      </c>
      <c r="J125" s="118" t="s">
        <v>109</v>
      </c>
      <c r="K125" s="119" t="s">
        <v>135</v>
      </c>
      <c r="L125" s="115"/>
      <c r="M125" s="59" t="s">
        <v>1</v>
      </c>
      <c r="N125" s="60" t="s">
        <v>31</v>
      </c>
      <c r="O125" s="60" t="s">
        <v>136</v>
      </c>
      <c r="P125" s="60" t="s">
        <v>137</v>
      </c>
      <c r="Q125" s="60" t="s">
        <v>138</v>
      </c>
      <c r="R125" s="60" t="s">
        <v>139</v>
      </c>
      <c r="S125" s="60" t="s">
        <v>140</v>
      </c>
      <c r="T125" s="61" t="s">
        <v>141</v>
      </c>
    </row>
    <row r="126" spans="2:63" s="1" customFormat="1" ht="22.9" customHeight="1">
      <c r="B126" s="29"/>
      <c r="C126" s="64" t="s">
        <v>110</v>
      </c>
      <c r="J126" s="120">
        <f>BK126</f>
        <v>0</v>
      </c>
      <c r="L126" s="29"/>
      <c r="M126" s="62"/>
      <c r="N126" s="53"/>
      <c r="O126" s="53"/>
      <c r="P126" s="121">
        <f>P127+P206+P279</f>
        <v>71.291808750000001</v>
      </c>
      <c r="Q126" s="53"/>
      <c r="R126" s="121">
        <f>R127+R206+R279</f>
        <v>0.90365884660000007</v>
      </c>
      <c r="S126" s="53"/>
      <c r="T126" s="122">
        <f>T127+T206+T279</f>
        <v>0.76547899999999991</v>
      </c>
      <c r="AT126" s="17" t="s">
        <v>66</v>
      </c>
      <c r="AU126" s="17" t="s">
        <v>111</v>
      </c>
      <c r="BK126" s="123">
        <f>BK127+BK206+BK279</f>
        <v>0</v>
      </c>
    </row>
    <row r="127" spans="2:63" s="11" customFormat="1" ht="25.9" customHeight="1">
      <c r="B127" s="124"/>
      <c r="D127" s="125" t="s">
        <v>66</v>
      </c>
      <c r="E127" s="126" t="s">
        <v>142</v>
      </c>
      <c r="F127" s="126" t="s">
        <v>143</v>
      </c>
      <c r="J127" s="127">
        <f>BK127</f>
        <v>0</v>
      </c>
      <c r="L127" s="124"/>
      <c r="M127" s="128"/>
      <c r="P127" s="129">
        <f>P128+P156+P198</f>
        <v>27.679346349999996</v>
      </c>
      <c r="R127" s="129">
        <f>R128+R156+R198</f>
        <v>0.78695000380000002</v>
      </c>
      <c r="T127" s="130">
        <f>T128+T156+T198</f>
        <v>0.74202499999999993</v>
      </c>
      <c r="AR127" s="125" t="s">
        <v>75</v>
      </c>
      <c r="AT127" s="131" t="s">
        <v>66</v>
      </c>
      <c r="AU127" s="131" t="s">
        <v>67</v>
      </c>
      <c r="AY127" s="125" t="s">
        <v>144</v>
      </c>
      <c r="BK127" s="132">
        <f>BK128+BK156+BK198</f>
        <v>0</v>
      </c>
    </row>
    <row r="128" spans="2:63" s="11" customFormat="1" ht="22.9" customHeight="1">
      <c r="B128" s="124"/>
      <c r="D128" s="125" t="s">
        <v>66</v>
      </c>
      <c r="E128" s="133" t="s">
        <v>161</v>
      </c>
      <c r="F128" s="133" t="s">
        <v>162</v>
      </c>
      <c r="J128" s="134">
        <f>BK128</f>
        <v>0</v>
      </c>
      <c r="L128" s="124"/>
      <c r="M128" s="128"/>
      <c r="P128" s="129">
        <f>SUM(P129:P155)</f>
        <v>9.9244083500000002</v>
      </c>
      <c r="R128" s="129">
        <f>SUM(R129:R155)</f>
        <v>0.227046577</v>
      </c>
      <c r="T128" s="130">
        <f>SUM(T129:T155)</f>
        <v>0</v>
      </c>
      <c r="AR128" s="125" t="s">
        <v>75</v>
      </c>
      <c r="AT128" s="131" t="s">
        <v>66</v>
      </c>
      <c r="AU128" s="131" t="s">
        <v>75</v>
      </c>
      <c r="AY128" s="125" t="s">
        <v>144</v>
      </c>
      <c r="BK128" s="132">
        <f>SUM(BK129:BK155)</f>
        <v>0</v>
      </c>
    </row>
    <row r="129" spans="2:65" s="1" customFormat="1" ht="37.9" customHeight="1">
      <c r="B129" s="135"/>
      <c r="C129" s="136" t="s">
        <v>75</v>
      </c>
      <c r="D129" s="136" t="s">
        <v>147</v>
      </c>
      <c r="E129" s="137" t="s">
        <v>163</v>
      </c>
      <c r="F129" s="138" t="s">
        <v>164</v>
      </c>
      <c r="G129" s="139" t="s">
        <v>159</v>
      </c>
      <c r="H129" s="140">
        <v>6.3</v>
      </c>
      <c r="I129" s="141"/>
      <c r="J129" s="141">
        <f>ROUND(I129*H129,2)</f>
        <v>0</v>
      </c>
      <c r="K129" s="142"/>
      <c r="L129" s="29"/>
      <c r="M129" s="143" t="s">
        <v>1</v>
      </c>
      <c r="N129" s="144" t="s">
        <v>33</v>
      </c>
      <c r="O129" s="145">
        <v>0.12586</v>
      </c>
      <c r="P129" s="145">
        <f>O129*H129</f>
        <v>0.79291800000000001</v>
      </c>
      <c r="Q129" s="145">
        <v>4.1691999999999996E-3</v>
      </c>
      <c r="R129" s="145">
        <f>Q129*H129</f>
        <v>2.6265959999999998E-2</v>
      </c>
      <c r="S129" s="145">
        <v>0</v>
      </c>
      <c r="T129" s="146">
        <f>S129*H129</f>
        <v>0</v>
      </c>
      <c r="AR129" s="147" t="s">
        <v>151</v>
      </c>
      <c r="AT129" s="147" t="s">
        <v>147</v>
      </c>
      <c r="AU129" s="147" t="s">
        <v>152</v>
      </c>
      <c r="AY129" s="17" t="s">
        <v>144</v>
      </c>
      <c r="BE129" s="148">
        <f>IF(N129="základná",J129,0)</f>
        <v>0</v>
      </c>
      <c r="BF129" s="148">
        <f>IF(N129="znížená",J129,0)</f>
        <v>0</v>
      </c>
      <c r="BG129" s="148">
        <f>IF(N129="zákl. prenesená",J129,0)</f>
        <v>0</v>
      </c>
      <c r="BH129" s="148">
        <f>IF(N129="zníž. prenesená",J129,0)</f>
        <v>0</v>
      </c>
      <c r="BI129" s="148">
        <f>IF(N129="nulová",J129,0)</f>
        <v>0</v>
      </c>
      <c r="BJ129" s="17" t="s">
        <v>152</v>
      </c>
      <c r="BK129" s="148">
        <f>ROUND(I129*H129,2)</f>
        <v>0</v>
      </c>
      <c r="BL129" s="17" t="s">
        <v>151</v>
      </c>
      <c r="BM129" s="147" t="s">
        <v>152</v>
      </c>
    </row>
    <row r="130" spans="2:65" s="13" customFormat="1">
      <c r="B130" s="155"/>
      <c r="D130" s="150" t="s">
        <v>153</v>
      </c>
      <c r="E130" s="156" t="s">
        <v>1</v>
      </c>
      <c r="F130" s="157" t="s">
        <v>683</v>
      </c>
      <c r="H130" s="158">
        <v>5.6950000000000003</v>
      </c>
      <c r="L130" s="155"/>
      <c r="M130" s="159"/>
      <c r="T130" s="160"/>
      <c r="AT130" s="156" t="s">
        <v>153</v>
      </c>
      <c r="AU130" s="156" t="s">
        <v>152</v>
      </c>
      <c r="AV130" s="13" t="s">
        <v>152</v>
      </c>
      <c r="AW130" s="13" t="s">
        <v>25</v>
      </c>
      <c r="AX130" s="13" t="s">
        <v>67</v>
      </c>
      <c r="AY130" s="156" t="s">
        <v>144</v>
      </c>
    </row>
    <row r="131" spans="2:65" s="13" customFormat="1">
      <c r="B131" s="155"/>
      <c r="D131" s="150" t="s">
        <v>153</v>
      </c>
      <c r="E131" s="156" t="s">
        <v>1</v>
      </c>
      <c r="F131" s="157" t="s">
        <v>684</v>
      </c>
      <c r="H131" s="158">
        <v>0.60499999999999998</v>
      </c>
      <c r="L131" s="155"/>
      <c r="M131" s="159"/>
      <c r="T131" s="160"/>
      <c r="AT131" s="156" t="s">
        <v>153</v>
      </c>
      <c r="AU131" s="156" t="s">
        <v>152</v>
      </c>
      <c r="AV131" s="13" t="s">
        <v>152</v>
      </c>
      <c r="AW131" s="13" t="s">
        <v>25</v>
      </c>
      <c r="AX131" s="13" t="s">
        <v>67</v>
      </c>
      <c r="AY131" s="156" t="s">
        <v>144</v>
      </c>
    </row>
    <row r="132" spans="2:65" s="14" customFormat="1">
      <c r="B132" s="161"/>
      <c r="D132" s="150" t="s">
        <v>153</v>
      </c>
      <c r="E132" s="162" t="s">
        <v>1</v>
      </c>
      <c r="F132" s="163" t="s">
        <v>156</v>
      </c>
      <c r="H132" s="164">
        <v>6.3</v>
      </c>
      <c r="L132" s="161"/>
      <c r="M132" s="165"/>
      <c r="T132" s="166"/>
      <c r="AT132" s="162" t="s">
        <v>153</v>
      </c>
      <c r="AU132" s="162" t="s">
        <v>152</v>
      </c>
      <c r="AV132" s="14" t="s">
        <v>151</v>
      </c>
      <c r="AW132" s="14" t="s">
        <v>25</v>
      </c>
      <c r="AX132" s="14" t="s">
        <v>75</v>
      </c>
      <c r="AY132" s="162" t="s">
        <v>144</v>
      </c>
    </row>
    <row r="133" spans="2:65" s="1" customFormat="1" ht="24.2" customHeight="1">
      <c r="B133" s="135"/>
      <c r="C133" s="136" t="s">
        <v>152</v>
      </c>
      <c r="D133" s="136" t="s">
        <v>147</v>
      </c>
      <c r="E133" s="137" t="s">
        <v>185</v>
      </c>
      <c r="F133" s="138" t="s">
        <v>186</v>
      </c>
      <c r="G133" s="139" t="s">
        <v>159</v>
      </c>
      <c r="H133" s="140">
        <v>3.105</v>
      </c>
      <c r="I133" s="141"/>
      <c r="J133" s="141">
        <f>ROUND(I133*H133,2)</f>
        <v>0</v>
      </c>
      <c r="K133" s="142"/>
      <c r="L133" s="29"/>
      <c r="M133" s="143" t="s">
        <v>1</v>
      </c>
      <c r="N133" s="144" t="s">
        <v>33</v>
      </c>
      <c r="O133" s="145">
        <v>2.3E-2</v>
      </c>
      <c r="P133" s="145">
        <f>O133*H133</f>
        <v>7.1414999999999992E-2</v>
      </c>
      <c r="Q133" s="145">
        <v>0</v>
      </c>
      <c r="R133" s="145">
        <f>Q133*H133</f>
        <v>0</v>
      </c>
      <c r="S133" s="145">
        <v>0</v>
      </c>
      <c r="T133" s="146">
        <f>S133*H133</f>
        <v>0</v>
      </c>
      <c r="AR133" s="147" t="s">
        <v>151</v>
      </c>
      <c r="AT133" s="147" t="s">
        <v>147</v>
      </c>
      <c r="AU133" s="147" t="s">
        <v>152</v>
      </c>
      <c r="AY133" s="17" t="s">
        <v>144</v>
      </c>
      <c r="BE133" s="148">
        <f>IF(N133="základná",J133,0)</f>
        <v>0</v>
      </c>
      <c r="BF133" s="148">
        <f>IF(N133="znížená",J133,0)</f>
        <v>0</v>
      </c>
      <c r="BG133" s="148">
        <f>IF(N133="zákl. prenesená",J133,0)</f>
        <v>0</v>
      </c>
      <c r="BH133" s="148">
        <f>IF(N133="zníž. prenesená",J133,0)</f>
        <v>0</v>
      </c>
      <c r="BI133" s="148">
        <f>IF(N133="nulová",J133,0)</f>
        <v>0</v>
      </c>
      <c r="BJ133" s="17" t="s">
        <v>152</v>
      </c>
      <c r="BK133" s="148">
        <f>ROUND(I133*H133,2)</f>
        <v>0</v>
      </c>
      <c r="BL133" s="17" t="s">
        <v>151</v>
      </c>
      <c r="BM133" s="147" t="s">
        <v>151</v>
      </c>
    </row>
    <row r="134" spans="2:65" s="12" customFormat="1">
      <c r="B134" s="149"/>
      <c r="D134" s="150" t="s">
        <v>153</v>
      </c>
      <c r="E134" s="151" t="s">
        <v>1</v>
      </c>
      <c r="F134" s="152" t="s">
        <v>188</v>
      </c>
      <c r="H134" s="151" t="s">
        <v>1</v>
      </c>
      <c r="L134" s="149"/>
      <c r="M134" s="153"/>
      <c r="T134" s="154"/>
      <c r="AT134" s="151" t="s">
        <v>153</v>
      </c>
      <c r="AU134" s="151" t="s">
        <v>152</v>
      </c>
      <c r="AV134" s="12" t="s">
        <v>75</v>
      </c>
      <c r="AW134" s="12" t="s">
        <v>25</v>
      </c>
      <c r="AX134" s="12" t="s">
        <v>67</v>
      </c>
      <c r="AY134" s="151" t="s">
        <v>144</v>
      </c>
    </row>
    <row r="135" spans="2:65" s="13" customFormat="1">
      <c r="B135" s="155"/>
      <c r="D135" s="150" t="s">
        <v>153</v>
      </c>
      <c r="E135" s="156" t="s">
        <v>1</v>
      </c>
      <c r="F135" s="157" t="s">
        <v>685</v>
      </c>
      <c r="H135" s="158">
        <v>3.105</v>
      </c>
      <c r="L135" s="155"/>
      <c r="M135" s="159"/>
      <c r="T135" s="160"/>
      <c r="AT135" s="156" t="s">
        <v>153</v>
      </c>
      <c r="AU135" s="156" t="s">
        <v>152</v>
      </c>
      <c r="AV135" s="13" t="s">
        <v>152</v>
      </c>
      <c r="AW135" s="13" t="s">
        <v>25</v>
      </c>
      <c r="AX135" s="13" t="s">
        <v>67</v>
      </c>
      <c r="AY135" s="156" t="s">
        <v>144</v>
      </c>
    </row>
    <row r="136" spans="2:65" s="14" customFormat="1">
      <c r="B136" s="161"/>
      <c r="D136" s="150" t="s">
        <v>153</v>
      </c>
      <c r="E136" s="162" t="s">
        <v>1</v>
      </c>
      <c r="F136" s="163" t="s">
        <v>156</v>
      </c>
      <c r="H136" s="164">
        <v>3.105</v>
      </c>
      <c r="L136" s="161"/>
      <c r="M136" s="165"/>
      <c r="T136" s="166"/>
      <c r="AT136" s="162" t="s">
        <v>153</v>
      </c>
      <c r="AU136" s="162" t="s">
        <v>152</v>
      </c>
      <c r="AV136" s="14" t="s">
        <v>151</v>
      </c>
      <c r="AW136" s="14" t="s">
        <v>25</v>
      </c>
      <c r="AX136" s="14" t="s">
        <v>75</v>
      </c>
      <c r="AY136" s="162" t="s">
        <v>144</v>
      </c>
    </row>
    <row r="137" spans="2:65" s="1" customFormat="1" ht="24.2" customHeight="1">
      <c r="B137" s="135"/>
      <c r="C137" s="136" t="s">
        <v>145</v>
      </c>
      <c r="D137" s="136" t="s">
        <v>147</v>
      </c>
      <c r="E137" s="137" t="s">
        <v>686</v>
      </c>
      <c r="F137" s="138" t="s">
        <v>687</v>
      </c>
      <c r="G137" s="139" t="s">
        <v>159</v>
      </c>
      <c r="H137" s="140">
        <v>23.23</v>
      </c>
      <c r="I137" s="141"/>
      <c r="J137" s="141">
        <f>ROUND(I137*H137,2)</f>
        <v>0</v>
      </c>
      <c r="K137" s="142"/>
      <c r="L137" s="29"/>
      <c r="M137" s="143" t="s">
        <v>1</v>
      </c>
      <c r="N137" s="144" t="s">
        <v>33</v>
      </c>
      <c r="O137" s="145">
        <v>0.13582</v>
      </c>
      <c r="P137" s="145">
        <f>O137*H137</f>
        <v>3.1550986000000001</v>
      </c>
      <c r="Q137" s="145">
        <v>3.9804000000000003E-3</v>
      </c>
      <c r="R137" s="145">
        <f>Q137*H137</f>
        <v>9.2464692000000001E-2</v>
      </c>
      <c r="S137" s="145">
        <v>0</v>
      </c>
      <c r="T137" s="146">
        <f>S137*H137</f>
        <v>0</v>
      </c>
      <c r="AR137" s="147" t="s">
        <v>151</v>
      </c>
      <c r="AT137" s="147" t="s">
        <v>147</v>
      </c>
      <c r="AU137" s="147" t="s">
        <v>152</v>
      </c>
      <c r="AY137" s="17" t="s">
        <v>144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7" t="s">
        <v>152</v>
      </c>
      <c r="BK137" s="148">
        <f>ROUND(I137*H137,2)</f>
        <v>0</v>
      </c>
      <c r="BL137" s="17" t="s">
        <v>151</v>
      </c>
      <c r="BM137" s="147" t="s">
        <v>161</v>
      </c>
    </row>
    <row r="138" spans="2:65" s="13" customFormat="1">
      <c r="B138" s="155"/>
      <c r="D138" s="150" t="s">
        <v>153</v>
      </c>
      <c r="E138" s="156" t="s">
        <v>1</v>
      </c>
      <c r="F138" s="157" t="s">
        <v>688</v>
      </c>
      <c r="H138" s="158">
        <v>22.68</v>
      </c>
      <c r="L138" s="155"/>
      <c r="M138" s="159"/>
      <c r="T138" s="160"/>
      <c r="AT138" s="156" t="s">
        <v>153</v>
      </c>
      <c r="AU138" s="156" t="s">
        <v>152</v>
      </c>
      <c r="AV138" s="13" t="s">
        <v>152</v>
      </c>
      <c r="AW138" s="13" t="s">
        <v>25</v>
      </c>
      <c r="AX138" s="13" t="s">
        <v>67</v>
      </c>
      <c r="AY138" s="156" t="s">
        <v>144</v>
      </c>
    </row>
    <row r="139" spans="2:65" s="13" customFormat="1">
      <c r="B139" s="155"/>
      <c r="D139" s="150" t="s">
        <v>153</v>
      </c>
      <c r="E139" s="156" t="s">
        <v>1</v>
      </c>
      <c r="F139" s="157" t="s">
        <v>689</v>
      </c>
      <c r="H139" s="158">
        <v>0.55000000000000004</v>
      </c>
      <c r="L139" s="155"/>
      <c r="M139" s="159"/>
      <c r="T139" s="160"/>
      <c r="AT139" s="156" t="s">
        <v>153</v>
      </c>
      <c r="AU139" s="156" t="s">
        <v>152</v>
      </c>
      <c r="AV139" s="13" t="s">
        <v>152</v>
      </c>
      <c r="AW139" s="13" t="s">
        <v>25</v>
      </c>
      <c r="AX139" s="13" t="s">
        <v>67</v>
      </c>
      <c r="AY139" s="156" t="s">
        <v>144</v>
      </c>
    </row>
    <row r="140" spans="2:65" s="14" customFormat="1">
      <c r="B140" s="161"/>
      <c r="D140" s="150" t="s">
        <v>153</v>
      </c>
      <c r="E140" s="162" t="s">
        <v>1</v>
      </c>
      <c r="F140" s="163" t="s">
        <v>156</v>
      </c>
      <c r="H140" s="164">
        <v>23.23</v>
      </c>
      <c r="L140" s="161"/>
      <c r="M140" s="165"/>
      <c r="T140" s="166"/>
      <c r="AT140" s="162" t="s">
        <v>153</v>
      </c>
      <c r="AU140" s="162" t="s">
        <v>152</v>
      </c>
      <c r="AV140" s="14" t="s">
        <v>151</v>
      </c>
      <c r="AW140" s="14" t="s">
        <v>25</v>
      </c>
      <c r="AX140" s="14" t="s">
        <v>75</v>
      </c>
      <c r="AY140" s="162" t="s">
        <v>144</v>
      </c>
    </row>
    <row r="141" spans="2:65" s="1" customFormat="1" ht="24.2" customHeight="1">
      <c r="B141" s="135"/>
      <c r="C141" s="136" t="s">
        <v>151</v>
      </c>
      <c r="D141" s="136" t="s">
        <v>147</v>
      </c>
      <c r="E141" s="137" t="s">
        <v>200</v>
      </c>
      <c r="F141" s="138" t="s">
        <v>201</v>
      </c>
      <c r="G141" s="139" t="s">
        <v>159</v>
      </c>
      <c r="H141" s="140">
        <v>3.105</v>
      </c>
      <c r="I141" s="141"/>
      <c r="J141" s="141">
        <f>ROUND(I141*H141,2)</f>
        <v>0</v>
      </c>
      <c r="K141" s="142"/>
      <c r="L141" s="29"/>
      <c r="M141" s="143" t="s">
        <v>1</v>
      </c>
      <c r="N141" s="144" t="s">
        <v>33</v>
      </c>
      <c r="O141" s="145">
        <v>5.2080000000000001E-2</v>
      </c>
      <c r="P141" s="145">
        <f>O141*H141</f>
        <v>0.1617084</v>
      </c>
      <c r="Q141" s="145">
        <v>4.0000000000000002E-4</v>
      </c>
      <c r="R141" s="145">
        <f>Q141*H141</f>
        <v>1.242E-3</v>
      </c>
      <c r="S141" s="145">
        <v>0</v>
      </c>
      <c r="T141" s="146">
        <f>S141*H141</f>
        <v>0</v>
      </c>
      <c r="AR141" s="147" t="s">
        <v>151</v>
      </c>
      <c r="AT141" s="147" t="s">
        <v>147</v>
      </c>
      <c r="AU141" s="147" t="s">
        <v>152</v>
      </c>
      <c r="AY141" s="17" t="s">
        <v>144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7" t="s">
        <v>152</v>
      </c>
      <c r="BK141" s="148">
        <f>ROUND(I141*H141,2)</f>
        <v>0</v>
      </c>
      <c r="BL141" s="17" t="s">
        <v>151</v>
      </c>
      <c r="BM141" s="147" t="s">
        <v>168</v>
      </c>
    </row>
    <row r="142" spans="2:65" s="12" customFormat="1">
      <c r="B142" s="149"/>
      <c r="D142" s="150" t="s">
        <v>153</v>
      </c>
      <c r="E142" s="151" t="s">
        <v>1</v>
      </c>
      <c r="F142" s="152" t="s">
        <v>690</v>
      </c>
      <c r="H142" s="151" t="s">
        <v>1</v>
      </c>
      <c r="L142" s="149"/>
      <c r="M142" s="153"/>
      <c r="T142" s="154"/>
      <c r="AT142" s="151" t="s">
        <v>153</v>
      </c>
      <c r="AU142" s="151" t="s">
        <v>152</v>
      </c>
      <c r="AV142" s="12" t="s">
        <v>75</v>
      </c>
      <c r="AW142" s="12" t="s">
        <v>25</v>
      </c>
      <c r="AX142" s="12" t="s">
        <v>67</v>
      </c>
      <c r="AY142" s="151" t="s">
        <v>144</v>
      </c>
    </row>
    <row r="143" spans="2:65" s="13" customFormat="1">
      <c r="B143" s="155"/>
      <c r="D143" s="150" t="s">
        <v>153</v>
      </c>
      <c r="E143" s="156" t="s">
        <v>1</v>
      </c>
      <c r="F143" s="157" t="s">
        <v>691</v>
      </c>
      <c r="H143" s="158">
        <v>3.105</v>
      </c>
      <c r="L143" s="155"/>
      <c r="M143" s="159"/>
      <c r="T143" s="160"/>
      <c r="AT143" s="156" t="s">
        <v>153</v>
      </c>
      <c r="AU143" s="156" t="s">
        <v>152</v>
      </c>
      <c r="AV143" s="13" t="s">
        <v>152</v>
      </c>
      <c r="AW143" s="13" t="s">
        <v>25</v>
      </c>
      <c r="AX143" s="13" t="s">
        <v>67</v>
      </c>
      <c r="AY143" s="156" t="s">
        <v>144</v>
      </c>
    </row>
    <row r="144" spans="2:65" s="14" customFormat="1">
      <c r="B144" s="161"/>
      <c r="D144" s="150" t="s">
        <v>153</v>
      </c>
      <c r="E144" s="162" t="s">
        <v>1</v>
      </c>
      <c r="F144" s="163" t="s">
        <v>156</v>
      </c>
      <c r="H144" s="164">
        <v>3.105</v>
      </c>
      <c r="L144" s="161"/>
      <c r="M144" s="165"/>
      <c r="T144" s="166"/>
      <c r="AT144" s="162" t="s">
        <v>153</v>
      </c>
      <c r="AU144" s="162" t="s">
        <v>152</v>
      </c>
      <c r="AV144" s="14" t="s">
        <v>151</v>
      </c>
      <c r="AW144" s="14" t="s">
        <v>25</v>
      </c>
      <c r="AX144" s="14" t="s">
        <v>75</v>
      </c>
      <c r="AY144" s="162" t="s">
        <v>144</v>
      </c>
    </row>
    <row r="145" spans="2:65" s="1" customFormat="1" ht="24.2" customHeight="1">
      <c r="B145" s="135"/>
      <c r="C145" s="136" t="s">
        <v>171</v>
      </c>
      <c r="D145" s="136" t="s">
        <v>147</v>
      </c>
      <c r="E145" s="137" t="s">
        <v>208</v>
      </c>
      <c r="F145" s="138" t="s">
        <v>209</v>
      </c>
      <c r="G145" s="139" t="s">
        <v>159</v>
      </c>
      <c r="H145" s="140">
        <v>3.105</v>
      </c>
      <c r="I145" s="141"/>
      <c r="J145" s="141">
        <f>ROUND(I145*H145,2)</f>
        <v>0</v>
      </c>
      <c r="K145" s="142"/>
      <c r="L145" s="29"/>
      <c r="M145" s="143" t="s">
        <v>1</v>
      </c>
      <c r="N145" s="144" t="s">
        <v>33</v>
      </c>
      <c r="O145" s="145">
        <v>0.35924</v>
      </c>
      <c r="P145" s="145">
        <f>O145*H145</f>
        <v>1.1154402000000001</v>
      </c>
      <c r="Q145" s="145">
        <v>1.575E-2</v>
      </c>
      <c r="R145" s="145">
        <f>Q145*H145</f>
        <v>4.8903750000000003E-2</v>
      </c>
      <c r="S145" s="145">
        <v>0</v>
      </c>
      <c r="T145" s="146">
        <f>S145*H145</f>
        <v>0</v>
      </c>
      <c r="AR145" s="147" t="s">
        <v>151</v>
      </c>
      <c r="AT145" s="147" t="s">
        <v>147</v>
      </c>
      <c r="AU145" s="147" t="s">
        <v>152</v>
      </c>
      <c r="AY145" s="17" t="s">
        <v>144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7" t="s">
        <v>152</v>
      </c>
      <c r="BK145" s="148">
        <f>ROUND(I145*H145,2)</f>
        <v>0</v>
      </c>
      <c r="BL145" s="17" t="s">
        <v>151</v>
      </c>
      <c r="BM145" s="147" t="s">
        <v>101</v>
      </c>
    </row>
    <row r="146" spans="2:65" s="12" customFormat="1">
      <c r="B146" s="149"/>
      <c r="D146" s="150" t="s">
        <v>153</v>
      </c>
      <c r="E146" s="151" t="s">
        <v>1</v>
      </c>
      <c r="F146" s="152" t="s">
        <v>692</v>
      </c>
      <c r="H146" s="151" t="s">
        <v>1</v>
      </c>
      <c r="L146" s="149"/>
      <c r="M146" s="153"/>
      <c r="T146" s="154"/>
      <c r="AT146" s="151" t="s">
        <v>153</v>
      </c>
      <c r="AU146" s="151" t="s">
        <v>152</v>
      </c>
      <c r="AV146" s="12" t="s">
        <v>75</v>
      </c>
      <c r="AW146" s="12" t="s">
        <v>25</v>
      </c>
      <c r="AX146" s="12" t="s">
        <v>67</v>
      </c>
      <c r="AY146" s="151" t="s">
        <v>144</v>
      </c>
    </row>
    <row r="147" spans="2:65" s="13" customFormat="1">
      <c r="B147" s="155"/>
      <c r="D147" s="150" t="s">
        <v>153</v>
      </c>
      <c r="E147" s="156" t="s">
        <v>1</v>
      </c>
      <c r="F147" s="157" t="s">
        <v>685</v>
      </c>
      <c r="H147" s="158">
        <v>3.105</v>
      </c>
      <c r="L147" s="155"/>
      <c r="M147" s="159"/>
      <c r="T147" s="160"/>
      <c r="AT147" s="156" t="s">
        <v>153</v>
      </c>
      <c r="AU147" s="156" t="s">
        <v>152</v>
      </c>
      <c r="AV147" s="13" t="s">
        <v>152</v>
      </c>
      <c r="AW147" s="13" t="s">
        <v>25</v>
      </c>
      <c r="AX147" s="13" t="s">
        <v>67</v>
      </c>
      <c r="AY147" s="156" t="s">
        <v>144</v>
      </c>
    </row>
    <row r="148" spans="2:65" s="14" customFormat="1">
      <c r="B148" s="161"/>
      <c r="D148" s="150" t="s">
        <v>153</v>
      </c>
      <c r="E148" s="162" t="s">
        <v>1</v>
      </c>
      <c r="F148" s="163" t="s">
        <v>156</v>
      </c>
      <c r="H148" s="164">
        <v>3.105</v>
      </c>
      <c r="L148" s="161"/>
      <c r="M148" s="165"/>
      <c r="T148" s="166"/>
      <c r="AT148" s="162" t="s">
        <v>153</v>
      </c>
      <c r="AU148" s="162" t="s">
        <v>152</v>
      </c>
      <c r="AV148" s="14" t="s">
        <v>151</v>
      </c>
      <c r="AW148" s="14" t="s">
        <v>25</v>
      </c>
      <c r="AX148" s="14" t="s">
        <v>75</v>
      </c>
      <c r="AY148" s="162" t="s">
        <v>144</v>
      </c>
    </row>
    <row r="149" spans="2:65" s="1" customFormat="1" ht="24.2" customHeight="1">
      <c r="B149" s="135"/>
      <c r="C149" s="136" t="s">
        <v>161</v>
      </c>
      <c r="D149" s="136" t="s">
        <v>147</v>
      </c>
      <c r="E149" s="137" t="s">
        <v>213</v>
      </c>
      <c r="F149" s="138" t="s">
        <v>214</v>
      </c>
      <c r="G149" s="139" t="s">
        <v>159</v>
      </c>
      <c r="H149" s="140">
        <v>3.105</v>
      </c>
      <c r="I149" s="141"/>
      <c r="J149" s="141">
        <f>ROUND(I149*H149,2)</f>
        <v>0</v>
      </c>
      <c r="K149" s="142"/>
      <c r="L149" s="29"/>
      <c r="M149" s="143" t="s">
        <v>1</v>
      </c>
      <c r="N149" s="144" t="s">
        <v>33</v>
      </c>
      <c r="O149" s="145">
        <v>0.31796999999999997</v>
      </c>
      <c r="P149" s="145">
        <f>O149*H149</f>
        <v>0.98729684999999989</v>
      </c>
      <c r="Q149" s="145">
        <v>4.725E-3</v>
      </c>
      <c r="R149" s="145">
        <f>Q149*H149</f>
        <v>1.4671125E-2</v>
      </c>
      <c r="S149" s="145">
        <v>0</v>
      </c>
      <c r="T149" s="146">
        <f>S149*H149</f>
        <v>0</v>
      </c>
      <c r="AR149" s="147" t="s">
        <v>151</v>
      </c>
      <c r="AT149" s="147" t="s">
        <v>147</v>
      </c>
      <c r="AU149" s="147" t="s">
        <v>152</v>
      </c>
      <c r="AY149" s="17" t="s">
        <v>144</v>
      </c>
      <c r="BE149" s="148">
        <f>IF(N149="základná",J149,0)</f>
        <v>0</v>
      </c>
      <c r="BF149" s="148">
        <f>IF(N149="znížená",J149,0)</f>
        <v>0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7" t="s">
        <v>152</v>
      </c>
      <c r="BK149" s="148">
        <f>ROUND(I149*H149,2)</f>
        <v>0</v>
      </c>
      <c r="BL149" s="17" t="s">
        <v>151</v>
      </c>
      <c r="BM149" s="147" t="s">
        <v>178</v>
      </c>
    </row>
    <row r="150" spans="2:65" s="12" customFormat="1">
      <c r="B150" s="149"/>
      <c r="D150" s="150" t="s">
        <v>153</v>
      </c>
      <c r="E150" s="151" t="s">
        <v>1</v>
      </c>
      <c r="F150" s="152" t="s">
        <v>203</v>
      </c>
      <c r="H150" s="151" t="s">
        <v>1</v>
      </c>
      <c r="L150" s="149"/>
      <c r="M150" s="153"/>
      <c r="T150" s="154"/>
      <c r="AT150" s="151" t="s">
        <v>153</v>
      </c>
      <c r="AU150" s="151" t="s">
        <v>152</v>
      </c>
      <c r="AV150" s="12" t="s">
        <v>75</v>
      </c>
      <c r="AW150" s="12" t="s">
        <v>25</v>
      </c>
      <c r="AX150" s="12" t="s">
        <v>67</v>
      </c>
      <c r="AY150" s="151" t="s">
        <v>144</v>
      </c>
    </row>
    <row r="151" spans="2:65" s="13" customFormat="1">
      <c r="B151" s="155"/>
      <c r="D151" s="150" t="s">
        <v>153</v>
      </c>
      <c r="E151" s="156" t="s">
        <v>1</v>
      </c>
      <c r="F151" s="157" t="s">
        <v>693</v>
      </c>
      <c r="H151" s="158">
        <v>3.105</v>
      </c>
      <c r="L151" s="155"/>
      <c r="M151" s="159"/>
      <c r="T151" s="160"/>
      <c r="AT151" s="156" t="s">
        <v>153</v>
      </c>
      <c r="AU151" s="156" t="s">
        <v>152</v>
      </c>
      <c r="AV151" s="13" t="s">
        <v>152</v>
      </c>
      <c r="AW151" s="13" t="s">
        <v>25</v>
      </c>
      <c r="AX151" s="13" t="s">
        <v>67</v>
      </c>
      <c r="AY151" s="156" t="s">
        <v>144</v>
      </c>
    </row>
    <row r="152" spans="2:65" s="14" customFormat="1">
      <c r="B152" s="161"/>
      <c r="D152" s="150" t="s">
        <v>153</v>
      </c>
      <c r="E152" s="162" t="s">
        <v>1</v>
      </c>
      <c r="F152" s="163" t="s">
        <v>156</v>
      </c>
      <c r="H152" s="164">
        <v>3.105</v>
      </c>
      <c r="L152" s="161"/>
      <c r="M152" s="165"/>
      <c r="T152" s="166"/>
      <c r="AT152" s="162" t="s">
        <v>153</v>
      </c>
      <c r="AU152" s="162" t="s">
        <v>152</v>
      </c>
      <c r="AV152" s="14" t="s">
        <v>151</v>
      </c>
      <c r="AW152" s="14" t="s">
        <v>25</v>
      </c>
      <c r="AX152" s="14" t="s">
        <v>75</v>
      </c>
      <c r="AY152" s="162" t="s">
        <v>144</v>
      </c>
    </row>
    <row r="153" spans="2:65" s="1" customFormat="1" ht="24.2" customHeight="1">
      <c r="B153" s="135"/>
      <c r="C153" s="136" t="s">
        <v>180</v>
      </c>
      <c r="D153" s="136" t="s">
        <v>147</v>
      </c>
      <c r="E153" s="137" t="s">
        <v>218</v>
      </c>
      <c r="F153" s="138" t="s">
        <v>219</v>
      </c>
      <c r="G153" s="139" t="s">
        <v>159</v>
      </c>
      <c r="H153" s="140">
        <v>3.105</v>
      </c>
      <c r="I153" s="141"/>
      <c r="J153" s="141">
        <f>ROUND(I153*H153,2)</f>
        <v>0</v>
      </c>
      <c r="K153" s="142"/>
      <c r="L153" s="29"/>
      <c r="M153" s="143" t="s">
        <v>1</v>
      </c>
      <c r="N153" s="144" t="s">
        <v>33</v>
      </c>
      <c r="O153" s="145">
        <v>0.19106000000000001</v>
      </c>
      <c r="P153" s="145">
        <f>O153*H153</f>
        <v>0.59324129999999997</v>
      </c>
      <c r="Q153" s="145">
        <v>5.1539999999999997E-3</v>
      </c>
      <c r="R153" s="145">
        <f>Q153*H153</f>
        <v>1.6003170000000001E-2</v>
      </c>
      <c r="S153" s="145">
        <v>0</v>
      </c>
      <c r="T153" s="146">
        <f>S153*H153</f>
        <v>0</v>
      </c>
      <c r="AR153" s="147" t="s">
        <v>151</v>
      </c>
      <c r="AT153" s="147" t="s">
        <v>147</v>
      </c>
      <c r="AU153" s="147" t="s">
        <v>152</v>
      </c>
      <c r="AY153" s="17" t="s">
        <v>144</v>
      </c>
      <c r="BE153" s="148">
        <f>IF(N153="základná",J153,0)</f>
        <v>0</v>
      </c>
      <c r="BF153" s="148">
        <f>IF(N153="znížená",J153,0)</f>
        <v>0</v>
      </c>
      <c r="BG153" s="148">
        <f>IF(N153="zákl. prenesená",J153,0)</f>
        <v>0</v>
      </c>
      <c r="BH153" s="148">
        <f>IF(N153="zníž. prenesená",J153,0)</f>
        <v>0</v>
      </c>
      <c r="BI153" s="148">
        <f>IF(N153="nulová",J153,0)</f>
        <v>0</v>
      </c>
      <c r="BJ153" s="17" t="s">
        <v>152</v>
      </c>
      <c r="BK153" s="148">
        <f>ROUND(I153*H153,2)</f>
        <v>0</v>
      </c>
      <c r="BL153" s="17" t="s">
        <v>151</v>
      </c>
      <c r="BM153" s="147" t="s">
        <v>183</v>
      </c>
    </row>
    <row r="154" spans="2:65" s="1" customFormat="1" ht="24.2" customHeight="1">
      <c r="B154" s="135"/>
      <c r="C154" s="136" t="s">
        <v>168</v>
      </c>
      <c r="D154" s="136" t="s">
        <v>147</v>
      </c>
      <c r="E154" s="137" t="s">
        <v>221</v>
      </c>
      <c r="F154" s="138" t="s">
        <v>222</v>
      </c>
      <c r="G154" s="139" t="s">
        <v>223</v>
      </c>
      <c r="H154" s="140">
        <v>1</v>
      </c>
      <c r="I154" s="141"/>
      <c r="J154" s="141">
        <f>ROUND(I154*H154,2)</f>
        <v>0</v>
      </c>
      <c r="K154" s="142"/>
      <c r="L154" s="29"/>
      <c r="M154" s="143" t="s">
        <v>1</v>
      </c>
      <c r="N154" s="144" t="s">
        <v>33</v>
      </c>
      <c r="O154" s="145">
        <v>3.0472899999999998</v>
      </c>
      <c r="P154" s="145">
        <f>O154*H154</f>
        <v>3.0472899999999998</v>
      </c>
      <c r="Q154" s="145">
        <v>1.7495879999999998E-2</v>
      </c>
      <c r="R154" s="145">
        <f>Q154*H154</f>
        <v>1.7495879999999998E-2</v>
      </c>
      <c r="S154" s="145">
        <v>0</v>
      </c>
      <c r="T154" s="146">
        <f>S154*H154</f>
        <v>0</v>
      </c>
      <c r="AR154" s="147" t="s">
        <v>151</v>
      </c>
      <c r="AT154" s="147" t="s">
        <v>147</v>
      </c>
      <c r="AU154" s="147" t="s">
        <v>152</v>
      </c>
      <c r="AY154" s="17" t="s">
        <v>144</v>
      </c>
      <c r="BE154" s="148">
        <f>IF(N154="základná",J154,0)</f>
        <v>0</v>
      </c>
      <c r="BF154" s="148">
        <f>IF(N154="znížená",J154,0)</f>
        <v>0</v>
      </c>
      <c r="BG154" s="148">
        <f>IF(N154="zákl. prenesená",J154,0)</f>
        <v>0</v>
      </c>
      <c r="BH154" s="148">
        <f>IF(N154="zníž. prenesená",J154,0)</f>
        <v>0</v>
      </c>
      <c r="BI154" s="148">
        <f>IF(N154="nulová",J154,0)</f>
        <v>0</v>
      </c>
      <c r="BJ154" s="17" t="s">
        <v>152</v>
      </c>
      <c r="BK154" s="148">
        <f>ROUND(I154*H154,2)</f>
        <v>0</v>
      </c>
      <c r="BL154" s="17" t="s">
        <v>151</v>
      </c>
      <c r="BM154" s="147" t="s">
        <v>187</v>
      </c>
    </row>
    <row r="155" spans="2:65" s="1" customFormat="1" ht="24.2" customHeight="1">
      <c r="B155" s="135"/>
      <c r="C155" s="173" t="s">
        <v>191</v>
      </c>
      <c r="D155" s="173" t="s">
        <v>226</v>
      </c>
      <c r="E155" s="174" t="s">
        <v>227</v>
      </c>
      <c r="F155" s="175" t="s">
        <v>228</v>
      </c>
      <c r="G155" s="176" t="s">
        <v>223</v>
      </c>
      <c r="H155" s="177">
        <v>1</v>
      </c>
      <c r="I155" s="178"/>
      <c r="J155" s="178">
        <f>ROUND(I155*H155,2)</f>
        <v>0</v>
      </c>
      <c r="K155" s="179"/>
      <c r="L155" s="180"/>
      <c r="M155" s="181" t="s">
        <v>1</v>
      </c>
      <c r="N155" s="182" t="s">
        <v>33</v>
      </c>
      <c r="O155" s="145">
        <v>0</v>
      </c>
      <c r="P155" s="145">
        <f>O155*H155</f>
        <v>0</v>
      </c>
      <c r="Q155" s="145">
        <v>0.01</v>
      </c>
      <c r="R155" s="145">
        <f>Q155*H155</f>
        <v>0.01</v>
      </c>
      <c r="S155" s="145">
        <v>0</v>
      </c>
      <c r="T155" s="146">
        <f>S155*H155</f>
        <v>0</v>
      </c>
      <c r="AR155" s="147" t="s">
        <v>168</v>
      </c>
      <c r="AT155" s="147" t="s">
        <v>226</v>
      </c>
      <c r="AU155" s="147" t="s">
        <v>152</v>
      </c>
      <c r="AY155" s="17" t="s">
        <v>144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7" t="s">
        <v>152</v>
      </c>
      <c r="BK155" s="148">
        <f>ROUND(I155*H155,2)</f>
        <v>0</v>
      </c>
      <c r="BL155" s="17" t="s">
        <v>151</v>
      </c>
      <c r="BM155" s="147" t="s">
        <v>194</v>
      </c>
    </row>
    <row r="156" spans="2:65" s="11" customFormat="1" ht="22.9" customHeight="1">
      <c r="B156" s="124"/>
      <c r="D156" s="125" t="s">
        <v>66</v>
      </c>
      <c r="E156" s="133" t="s">
        <v>191</v>
      </c>
      <c r="F156" s="133" t="s">
        <v>230</v>
      </c>
      <c r="J156" s="134">
        <f>BK156</f>
        <v>0</v>
      </c>
      <c r="L156" s="124"/>
      <c r="M156" s="128"/>
      <c r="P156" s="129">
        <f>SUM(P157:P197)</f>
        <v>16.006169999999997</v>
      </c>
      <c r="R156" s="129">
        <f>SUM(R157:R197)</f>
        <v>0.55990342680000005</v>
      </c>
      <c r="T156" s="130">
        <f>SUM(T157:T197)</f>
        <v>0.74202499999999993</v>
      </c>
      <c r="AR156" s="125" t="s">
        <v>75</v>
      </c>
      <c r="AT156" s="131" t="s">
        <v>66</v>
      </c>
      <c r="AU156" s="131" t="s">
        <v>75</v>
      </c>
      <c r="AY156" s="125" t="s">
        <v>144</v>
      </c>
      <c r="BK156" s="132">
        <f>SUM(BK157:BK197)</f>
        <v>0</v>
      </c>
    </row>
    <row r="157" spans="2:65" s="1" customFormat="1" ht="24.2" customHeight="1">
      <c r="B157" s="135"/>
      <c r="C157" s="136" t="s">
        <v>101</v>
      </c>
      <c r="D157" s="136" t="s">
        <v>147</v>
      </c>
      <c r="E157" s="137" t="s">
        <v>231</v>
      </c>
      <c r="F157" s="138" t="s">
        <v>232</v>
      </c>
      <c r="G157" s="139" t="s">
        <v>150</v>
      </c>
      <c r="H157" s="140">
        <v>7.56</v>
      </c>
      <c r="I157" s="141"/>
      <c r="J157" s="141">
        <f>ROUND(I157*H157,2)</f>
        <v>0</v>
      </c>
      <c r="K157" s="142"/>
      <c r="L157" s="29"/>
      <c r="M157" s="143" t="s">
        <v>1</v>
      </c>
      <c r="N157" s="144" t="s">
        <v>33</v>
      </c>
      <c r="O157" s="145">
        <v>3.3000000000000002E-2</v>
      </c>
      <c r="P157" s="145">
        <f>O157*H157</f>
        <v>0.24948000000000001</v>
      </c>
      <c r="Q157" s="145">
        <v>2.8680279999999999E-2</v>
      </c>
      <c r="R157" s="145">
        <f>Q157*H157</f>
        <v>0.21682291679999999</v>
      </c>
      <c r="S157" s="145">
        <v>0</v>
      </c>
      <c r="T157" s="146">
        <f>S157*H157</f>
        <v>0</v>
      </c>
      <c r="AR157" s="147" t="s">
        <v>151</v>
      </c>
      <c r="AT157" s="147" t="s">
        <v>147</v>
      </c>
      <c r="AU157" s="147" t="s">
        <v>152</v>
      </c>
      <c r="AY157" s="17" t="s">
        <v>144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7" t="s">
        <v>152</v>
      </c>
      <c r="BK157" s="148">
        <f>ROUND(I157*H157,2)</f>
        <v>0</v>
      </c>
      <c r="BL157" s="17" t="s">
        <v>151</v>
      </c>
      <c r="BM157" s="147" t="s">
        <v>202</v>
      </c>
    </row>
    <row r="158" spans="2:65" s="13" customFormat="1">
      <c r="B158" s="155"/>
      <c r="D158" s="150" t="s">
        <v>153</v>
      </c>
      <c r="E158" s="156" t="s">
        <v>1</v>
      </c>
      <c r="F158" s="157" t="s">
        <v>694</v>
      </c>
      <c r="H158" s="158">
        <v>7.56</v>
      </c>
      <c r="L158" s="155"/>
      <c r="M158" s="159"/>
      <c r="T158" s="160"/>
      <c r="AT158" s="156" t="s">
        <v>153</v>
      </c>
      <c r="AU158" s="156" t="s">
        <v>152</v>
      </c>
      <c r="AV158" s="13" t="s">
        <v>152</v>
      </c>
      <c r="AW158" s="13" t="s">
        <v>25</v>
      </c>
      <c r="AX158" s="13" t="s">
        <v>67</v>
      </c>
      <c r="AY158" s="156" t="s">
        <v>144</v>
      </c>
    </row>
    <row r="159" spans="2:65" s="14" customFormat="1">
      <c r="B159" s="161"/>
      <c r="D159" s="150" t="s">
        <v>153</v>
      </c>
      <c r="E159" s="162" t="s">
        <v>1</v>
      </c>
      <c r="F159" s="163" t="s">
        <v>156</v>
      </c>
      <c r="H159" s="164">
        <v>7.56</v>
      </c>
      <c r="L159" s="161"/>
      <c r="M159" s="165"/>
      <c r="T159" s="166"/>
      <c r="AT159" s="162" t="s">
        <v>153</v>
      </c>
      <c r="AU159" s="162" t="s">
        <v>152</v>
      </c>
      <c r="AV159" s="14" t="s">
        <v>151</v>
      </c>
      <c r="AW159" s="14" t="s">
        <v>25</v>
      </c>
      <c r="AX159" s="14" t="s">
        <v>75</v>
      </c>
      <c r="AY159" s="162" t="s">
        <v>144</v>
      </c>
    </row>
    <row r="160" spans="2:65" s="1" customFormat="1" ht="37.9" customHeight="1">
      <c r="B160" s="135"/>
      <c r="C160" s="136" t="s">
        <v>207</v>
      </c>
      <c r="D160" s="136" t="s">
        <v>147</v>
      </c>
      <c r="E160" s="137" t="s">
        <v>236</v>
      </c>
      <c r="F160" s="138" t="s">
        <v>237</v>
      </c>
      <c r="G160" s="139" t="s">
        <v>150</v>
      </c>
      <c r="H160" s="140">
        <v>7.56</v>
      </c>
      <c r="I160" s="141"/>
      <c r="J160" s="141">
        <f>ROUND(I160*H160,2)</f>
        <v>0</v>
      </c>
      <c r="K160" s="142"/>
      <c r="L160" s="29"/>
      <c r="M160" s="143" t="s">
        <v>1</v>
      </c>
      <c r="N160" s="144" t="s">
        <v>33</v>
      </c>
      <c r="O160" s="145">
        <v>2E-3</v>
      </c>
      <c r="P160" s="145">
        <f>O160*H160</f>
        <v>1.512E-2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151</v>
      </c>
      <c r="AT160" s="147" t="s">
        <v>147</v>
      </c>
      <c r="AU160" s="147" t="s">
        <v>152</v>
      </c>
      <c r="AY160" s="17" t="s">
        <v>144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7" t="s">
        <v>152</v>
      </c>
      <c r="BK160" s="148">
        <f>ROUND(I160*H160,2)</f>
        <v>0</v>
      </c>
      <c r="BL160" s="17" t="s">
        <v>151</v>
      </c>
      <c r="BM160" s="147" t="s">
        <v>210</v>
      </c>
    </row>
    <row r="161" spans="2:65" s="1" customFormat="1" ht="24.2" customHeight="1">
      <c r="B161" s="135"/>
      <c r="C161" s="136" t="s">
        <v>178</v>
      </c>
      <c r="D161" s="136" t="s">
        <v>147</v>
      </c>
      <c r="E161" s="137" t="s">
        <v>239</v>
      </c>
      <c r="F161" s="138" t="s">
        <v>240</v>
      </c>
      <c r="G161" s="139" t="s">
        <v>150</v>
      </c>
      <c r="H161" s="140">
        <v>7.56</v>
      </c>
      <c r="I161" s="141"/>
      <c r="J161" s="141">
        <f>ROUND(I161*H161,2)</f>
        <v>0</v>
      </c>
      <c r="K161" s="142"/>
      <c r="L161" s="29"/>
      <c r="M161" s="143" t="s">
        <v>1</v>
      </c>
      <c r="N161" s="144" t="s">
        <v>33</v>
      </c>
      <c r="O161" s="145">
        <v>0.02</v>
      </c>
      <c r="P161" s="145">
        <f>O161*H161</f>
        <v>0.1512</v>
      </c>
      <c r="Q161" s="145">
        <v>2.3900000000000001E-2</v>
      </c>
      <c r="R161" s="145">
        <f>Q161*H161</f>
        <v>0.18068400000000001</v>
      </c>
      <c r="S161" s="145">
        <v>0</v>
      </c>
      <c r="T161" s="146">
        <f>S161*H161</f>
        <v>0</v>
      </c>
      <c r="AR161" s="147" t="s">
        <v>151</v>
      </c>
      <c r="AT161" s="147" t="s">
        <v>147</v>
      </c>
      <c r="AU161" s="147" t="s">
        <v>152</v>
      </c>
      <c r="AY161" s="17" t="s">
        <v>144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7" t="s">
        <v>152</v>
      </c>
      <c r="BK161" s="148">
        <f>ROUND(I161*H161,2)</f>
        <v>0</v>
      </c>
      <c r="BL161" s="17" t="s">
        <v>151</v>
      </c>
      <c r="BM161" s="147" t="s">
        <v>215</v>
      </c>
    </row>
    <row r="162" spans="2:65" s="1" customFormat="1" ht="21.75" customHeight="1">
      <c r="B162" s="135"/>
      <c r="C162" s="136" t="s">
        <v>217</v>
      </c>
      <c r="D162" s="136" t="s">
        <v>147</v>
      </c>
      <c r="E162" s="137" t="s">
        <v>243</v>
      </c>
      <c r="F162" s="138" t="s">
        <v>244</v>
      </c>
      <c r="G162" s="139" t="s">
        <v>159</v>
      </c>
      <c r="H162" s="140">
        <v>6.3</v>
      </c>
      <c r="I162" s="141"/>
      <c r="J162" s="141">
        <f>ROUND(I162*H162,2)</f>
        <v>0</v>
      </c>
      <c r="K162" s="142"/>
      <c r="L162" s="29"/>
      <c r="M162" s="143" t="s">
        <v>1</v>
      </c>
      <c r="N162" s="144" t="s">
        <v>33</v>
      </c>
      <c r="O162" s="145">
        <v>6.6000000000000003E-2</v>
      </c>
      <c r="P162" s="145">
        <f>O162*H162</f>
        <v>0.4158</v>
      </c>
      <c r="Q162" s="145">
        <v>1.2855E-2</v>
      </c>
      <c r="R162" s="145">
        <f>Q162*H162</f>
        <v>8.0986500000000003E-2</v>
      </c>
      <c r="S162" s="145">
        <v>0</v>
      </c>
      <c r="T162" s="146">
        <f>S162*H162</f>
        <v>0</v>
      </c>
      <c r="AR162" s="147" t="s">
        <v>151</v>
      </c>
      <c r="AT162" s="147" t="s">
        <v>147</v>
      </c>
      <c r="AU162" s="147" t="s">
        <v>152</v>
      </c>
      <c r="AY162" s="17" t="s">
        <v>144</v>
      </c>
      <c r="BE162" s="148">
        <f>IF(N162="základná",J162,0)</f>
        <v>0</v>
      </c>
      <c r="BF162" s="148">
        <f>IF(N162="znížená",J162,0)</f>
        <v>0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7" t="s">
        <v>152</v>
      </c>
      <c r="BK162" s="148">
        <f>ROUND(I162*H162,2)</f>
        <v>0</v>
      </c>
      <c r="BL162" s="17" t="s">
        <v>151</v>
      </c>
      <c r="BM162" s="147" t="s">
        <v>220</v>
      </c>
    </row>
    <row r="163" spans="2:65" s="13" customFormat="1">
      <c r="B163" s="155"/>
      <c r="D163" s="150" t="s">
        <v>153</v>
      </c>
      <c r="E163" s="156" t="s">
        <v>1</v>
      </c>
      <c r="F163" s="157" t="s">
        <v>683</v>
      </c>
      <c r="H163" s="158">
        <v>5.6950000000000003</v>
      </c>
      <c r="L163" s="155"/>
      <c r="M163" s="159"/>
      <c r="T163" s="160"/>
      <c r="AT163" s="156" t="s">
        <v>153</v>
      </c>
      <c r="AU163" s="156" t="s">
        <v>152</v>
      </c>
      <c r="AV163" s="13" t="s">
        <v>152</v>
      </c>
      <c r="AW163" s="13" t="s">
        <v>25</v>
      </c>
      <c r="AX163" s="13" t="s">
        <v>67</v>
      </c>
      <c r="AY163" s="156" t="s">
        <v>144</v>
      </c>
    </row>
    <row r="164" spans="2:65" s="13" customFormat="1">
      <c r="B164" s="155"/>
      <c r="D164" s="150" t="s">
        <v>153</v>
      </c>
      <c r="E164" s="156" t="s">
        <v>1</v>
      </c>
      <c r="F164" s="157" t="s">
        <v>684</v>
      </c>
      <c r="H164" s="158">
        <v>0.60499999999999998</v>
      </c>
      <c r="L164" s="155"/>
      <c r="M164" s="159"/>
      <c r="T164" s="160"/>
      <c r="AT164" s="156" t="s">
        <v>153</v>
      </c>
      <c r="AU164" s="156" t="s">
        <v>152</v>
      </c>
      <c r="AV164" s="13" t="s">
        <v>152</v>
      </c>
      <c r="AW164" s="13" t="s">
        <v>25</v>
      </c>
      <c r="AX164" s="13" t="s">
        <v>67</v>
      </c>
      <c r="AY164" s="156" t="s">
        <v>144</v>
      </c>
    </row>
    <row r="165" spans="2:65" s="14" customFormat="1">
      <c r="B165" s="161"/>
      <c r="D165" s="150" t="s">
        <v>153</v>
      </c>
      <c r="E165" s="162" t="s">
        <v>1</v>
      </c>
      <c r="F165" s="163" t="s">
        <v>156</v>
      </c>
      <c r="H165" s="164">
        <v>6.3</v>
      </c>
      <c r="L165" s="161"/>
      <c r="M165" s="165"/>
      <c r="T165" s="166"/>
      <c r="AT165" s="162" t="s">
        <v>153</v>
      </c>
      <c r="AU165" s="162" t="s">
        <v>152</v>
      </c>
      <c r="AV165" s="14" t="s">
        <v>151</v>
      </c>
      <c r="AW165" s="14" t="s">
        <v>25</v>
      </c>
      <c r="AX165" s="14" t="s">
        <v>75</v>
      </c>
      <c r="AY165" s="162" t="s">
        <v>144</v>
      </c>
    </row>
    <row r="166" spans="2:65" s="1" customFormat="1" ht="33" customHeight="1">
      <c r="B166" s="135"/>
      <c r="C166" s="136" t="s">
        <v>183</v>
      </c>
      <c r="D166" s="136" t="s">
        <v>147</v>
      </c>
      <c r="E166" s="137" t="s">
        <v>247</v>
      </c>
      <c r="F166" s="138" t="s">
        <v>248</v>
      </c>
      <c r="G166" s="139" t="s">
        <v>159</v>
      </c>
      <c r="H166" s="140">
        <v>6.3</v>
      </c>
      <c r="I166" s="141"/>
      <c r="J166" s="141">
        <f>ROUND(I166*H166,2)</f>
        <v>0</v>
      </c>
      <c r="K166" s="142"/>
      <c r="L166" s="29"/>
      <c r="M166" s="143" t="s">
        <v>1</v>
      </c>
      <c r="N166" s="144" t="s">
        <v>33</v>
      </c>
      <c r="O166" s="145">
        <v>2E-3</v>
      </c>
      <c r="P166" s="145">
        <f>O166*H166</f>
        <v>1.26E-2</v>
      </c>
      <c r="Q166" s="145">
        <v>0</v>
      </c>
      <c r="R166" s="145">
        <f>Q166*H166</f>
        <v>0</v>
      </c>
      <c r="S166" s="145">
        <v>0</v>
      </c>
      <c r="T166" s="146">
        <f>S166*H166</f>
        <v>0</v>
      </c>
      <c r="AR166" s="147" t="s">
        <v>151</v>
      </c>
      <c r="AT166" s="147" t="s">
        <v>147</v>
      </c>
      <c r="AU166" s="147" t="s">
        <v>152</v>
      </c>
      <c r="AY166" s="17" t="s">
        <v>144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7" t="s">
        <v>152</v>
      </c>
      <c r="BK166" s="148">
        <f>ROUND(I166*H166,2)</f>
        <v>0</v>
      </c>
      <c r="BL166" s="17" t="s">
        <v>151</v>
      </c>
      <c r="BM166" s="147" t="s">
        <v>224</v>
      </c>
    </row>
    <row r="167" spans="2:65" s="1" customFormat="1" ht="24.2" customHeight="1">
      <c r="B167" s="135"/>
      <c r="C167" s="136" t="s">
        <v>225</v>
      </c>
      <c r="D167" s="136" t="s">
        <v>147</v>
      </c>
      <c r="E167" s="137" t="s">
        <v>251</v>
      </c>
      <c r="F167" s="138" t="s">
        <v>252</v>
      </c>
      <c r="G167" s="139" t="s">
        <v>159</v>
      </c>
      <c r="H167" s="140">
        <v>6.3</v>
      </c>
      <c r="I167" s="141"/>
      <c r="J167" s="141">
        <f>ROUND(I167*H167,2)</f>
        <v>0</v>
      </c>
      <c r="K167" s="142"/>
      <c r="L167" s="29"/>
      <c r="M167" s="143" t="s">
        <v>1</v>
      </c>
      <c r="N167" s="144" t="s">
        <v>33</v>
      </c>
      <c r="O167" s="145">
        <v>5.3999999999999999E-2</v>
      </c>
      <c r="P167" s="145">
        <f>O167*H167</f>
        <v>0.3402</v>
      </c>
      <c r="Q167" s="145">
        <v>1.2855E-2</v>
      </c>
      <c r="R167" s="145">
        <f>Q167*H167</f>
        <v>8.0986500000000003E-2</v>
      </c>
      <c r="S167" s="145">
        <v>0</v>
      </c>
      <c r="T167" s="146">
        <f>S167*H167</f>
        <v>0</v>
      </c>
      <c r="AR167" s="147" t="s">
        <v>151</v>
      </c>
      <c r="AT167" s="147" t="s">
        <v>147</v>
      </c>
      <c r="AU167" s="147" t="s">
        <v>152</v>
      </c>
      <c r="AY167" s="17" t="s">
        <v>144</v>
      </c>
      <c r="BE167" s="148">
        <f>IF(N167="základná",J167,0)</f>
        <v>0</v>
      </c>
      <c r="BF167" s="148">
        <f>IF(N167="znížená",J167,0)</f>
        <v>0</v>
      </c>
      <c r="BG167" s="148">
        <f>IF(N167="zákl. prenesená",J167,0)</f>
        <v>0</v>
      </c>
      <c r="BH167" s="148">
        <f>IF(N167="zníž. prenesená",J167,0)</f>
        <v>0</v>
      </c>
      <c r="BI167" s="148">
        <f>IF(N167="nulová",J167,0)</f>
        <v>0</v>
      </c>
      <c r="BJ167" s="17" t="s">
        <v>152</v>
      </c>
      <c r="BK167" s="148">
        <f>ROUND(I167*H167,2)</f>
        <v>0</v>
      </c>
      <c r="BL167" s="17" t="s">
        <v>151</v>
      </c>
      <c r="BM167" s="147" t="s">
        <v>229</v>
      </c>
    </row>
    <row r="168" spans="2:65" s="1" customFormat="1" ht="16.5" customHeight="1">
      <c r="B168" s="135"/>
      <c r="C168" s="136" t="s">
        <v>187</v>
      </c>
      <c r="D168" s="136" t="s">
        <v>147</v>
      </c>
      <c r="E168" s="137" t="s">
        <v>254</v>
      </c>
      <c r="F168" s="138" t="s">
        <v>255</v>
      </c>
      <c r="G168" s="139" t="s">
        <v>159</v>
      </c>
      <c r="H168" s="140">
        <v>6.3</v>
      </c>
      <c r="I168" s="141"/>
      <c r="J168" s="141">
        <f>ROUND(I168*H168,2)</f>
        <v>0</v>
      </c>
      <c r="K168" s="142"/>
      <c r="L168" s="29"/>
      <c r="M168" s="143" t="s">
        <v>1</v>
      </c>
      <c r="N168" s="144" t="s">
        <v>33</v>
      </c>
      <c r="O168" s="145">
        <v>0.32401000000000002</v>
      </c>
      <c r="P168" s="145">
        <f>O168*H168</f>
        <v>2.0412630000000003</v>
      </c>
      <c r="Q168" s="145">
        <v>4.8999999999999998E-5</v>
      </c>
      <c r="R168" s="145">
        <f>Q168*H168</f>
        <v>3.0869999999999997E-4</v>
      </c>
      <c r="S168" s="145">
        <v>0</v>
      </c>
      <c r="T168" s="146">
        <f>S168*H168</f>
        <v>0</v>
      </c>
      <c r="AR168" s="147" t="s">
        <v>151</v>
      </c>
      <c r="AT168" s="147" t="s">
        <v>147</v>
      </c>
      <c r="AU168" s="147" t="s">
        <v>152</v>
      </c>
      <c r="AY168" s="17" t="s">
        <v>144</v>
      </c>
      <c r="BE168" s="148">
        <f>IF(N168="základná",J168,0)</f>
        <v>0</v>
      </c>
      <c r="BF168" s="148">
        <f>IF(N168="znížená",J168,0)</f>
        <v>0</v>
      </c>
      <c r="BG168" s="148">
        <f>IF(N168="zákl. prenesená",J168,0)</f>
        <v>0</v>
      </c>
      <c r="BH168" s="148">
        <f>IF(N168="zníž. prenesená",J168,0)</f>
        <v>0</v>
      </c>
      <c r="BI168" s="148">
        <f>IF(N168="nulová",J168,0)</f>
        <v>0</v>
      </c>
      <c r="BJ168" s="17" t="s">
        <v>152</v>
      </c>
      <c r="BK168" s="148">
        <f>ROUND(I168*H168,2)</f>
        <v>0</v>
      </c>
      <c r="BL168" s="17" t="s">
        <v>151</v>
      </c>
      <c r="BM168" s="147" t="s">
        <v>233</v>
      </c>
    </row>
    <row r="169" spans="2:65" s="1" customFormat="1" ht="24.2" customHeight="1">
      <c r="B169" s="135"/>
      <c r="C169" s="136" t="s">
        <v>235</v>
      </c>
      <c r="D169" s="136" t="s">
        <v>147</v>
      </c>
      <c r="E169" s="137" t="s">
        <v>266</v>
      </c>
      <c r="F169" s="138" t="s">
        <v>267</v>
      </c>
      <c r="G169" s="139" t="s">
        <v>159</v>
      </c>
      <c r="H169" s="140">
        <v>1.8</v>
      </c>
      <c r="I169" s="141"/>
      <c r="J169" s="141">
        <f>ROUND(I169*H169,2)</f>
        <v>0</v>
      </c>
      <c r="K169" s="142"/>
      <c r="L169" s="29"/>
      <c r="M169" s="143" t="s">
        <v>1</v>
      </c>
      <c r="N169" s="144" t="s">
        <v>33</v>
      </c>
      <c r="O169" s="145">
        <v>0.35899999999999999</v>
      </c>
      <c r="P169" s="145">
        <f>O169*H169</f>
        <v>0.6462</v>
      </c>
      <c r="Q169" s="145">
        <v>0</v>
      </c>
      <c r="R169" s="145">
        <f>Q169*H169</f>
        <v>0</v>
      </c>
      <c r="S169" s="145">
        <v>0.27</v>
      </c>
      <c r="T169" s="146">
        <f>S169*H169</f>
        <v>0.48600000000000004</v>
      </c>
      <c r="AR169" s="147" t="s">
        <v>151</v>
      </c>
      <c r="AT169" s="147" t="s">
        <v>147</v>
      </c>
      <c r="AU169" s="147" t="s">
        <v>152</v>
      </c>
      <c r="AY169" s="17" t="s">
        <v>144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7" t="s">
        <v>152</v>
      </c>
      <c r="BK169" s="148">
        <f>ROUND(I169*H169,2)</f>
        <v>0</v>
      </c>
      <c r="BL169" s="17" t="s">
        <v>151</v>
      </c>
      <c r="BM169" s="147" t="s">
        <v>238</v>
      </c>
    </row>
    <row r="170" spans="2:65" s="13" customFormat="1">
      <c r="B170" s="155"/>
      <c r="D170" s="150" t="s">
        <v>153</v>
      </c>
      <c r="E170" s="156" t="s">
        <v>1</v>
      </c>
      <c r="F170" s="157" t="s">
        <v>695</v>
      </c>
      <c r="H170" s="158">
        <v>1.8</v>
      </c>
      <c r="L170" s="155"/>
      <c r="M170" s="159"/>
      <c r="T170" s="160"/>
      <c r="AT170" s="156" t="s">
        <v>153</v>
      </c>
      <c r="AU170" s="156" t="s">
        <v>152</v>
      </c>
      <c r="AV170" s="13" t="s">
        <v>152</v>
      </c>
      <c r="AW170" s="13" t="s">
        <v>25</v>
      </c>
      <c r="AX170" s="13" t="s">
        <v>67</v>
      </c>
      <c r="AY170" s="156" t="s">
        <v>144</v>
      </c>
    </row>
    <row r="171" spans="2:65" s="14" customFormat="1">
      <c r="B171" s="161"/>
      <c r="D171" s="150" t="s">
        <v>153</v>
      </c>
      <c r="E171" s="162" t="s">
        <v>1</v>
      </c>
      <c r="F171" s="163" t="s">
        <v>156</v>
      </c>
      <c r="H171" s="164">
        <v>1.8</v>
      </c>
      <c r="L171" s="161"/>
      <c r="M171" s="165"/>
      <c r="T171" s="166"/>
      <c r="AT171" s="162" t="s">
        <v>153</v>
      </c>
      <c r="AU171" s="162" t="s">
        <v>152</v>
      </c>
      <c r="AV171" s="14" t="s">
        <v>151</v>
      </c>
      <c r="AW171" s="14" t="s">
        <v>25</v>
      </c>
      <c r="AX171" s="14" t="s">
        <v>75</v>
      </c>
      <c r="AY171" s="162" t="s">
        <v>144</v>
      </c>
    </row>
    <row r="172" spans="2:65" s="1" customFormat="1" ht="33" customHeight="1">
      <c r="B172" s="135"/>
      <c r="C172" s="136" t="s">
        <v>194</v>
      </c>
      <c r="D172" s="136" t="s">
        <v>147</v>
      </c>
      <c r="E172" s="137" t="s">
        <v>290</v>
      </c>
      <c r="F172" s="138" t="s">
        <v>291</v>
      </c>
      <c r="G172" s="139" t="s">
        <v>167</v>
      </c>
      <c r="H172" s="140">
        <v>2.4</v>
      </c>
      <c r="I172" s="141"/>
      <c r="J172" s="141">
        <f>ROUND(I172*H172,2)</f>
        <v>0</v>
      </c>
      <c r="K172" s="142"/>
      <c r="L172" s="29"/>
      <c r="M172" s="143" t="s">
        <v>1</v>
      </c>
      <c r="N172" s="144" t="s">
        <v>33</v>
      </c>
      <c r="O172" s="145">
        <v>0.21001</v>
      </c>
      <c r="P172" s="145">
        <f>O172*H172</f>
        <v>0.50402400000000003</v>
      </c>
      <c r="Q172" s="145">
        <v>1.29E-5</v>
      </c>
      <c r="R172" s="145">
        <f>Q172*H172</f>
        <v>3.0960000000000002E-5</v>
      </c>
      <c r="S172" s="145">
        <v>1.25E-3</v>
      </c>
      <c r="T172" s="146">
        <f>S172*H172</f>
        <v>3.0000000000000001E-3</v>
      </c>
      <c r="AR172" s="147" t="s">
        <v>151</v>
      </c>
      <c r="AT172" s="147" t="s">
        <v>147</v>
      </c>
      <c r="AU172" s="147" t="s">
        <v>152</v>
      </c>
      <c r="AY172" s="17" t="s">
        <v>144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7" t="s">
        <v>152</v>
      </c>
      <c r="BK172" s="148">
        <f>ROUND(I172*H172,2)</f>
        <v>0</v>
      </c>
      <c r="BL172" s="17" t="s">
        <v>151</v>
      </c>
      <c r="BM172" s="147" t="s">
        <v>241</v>
      </c>
    </row>
    <row r="173" spans="2:65" s="12" customFormat="1">
      <c r="B173" s="149"/>
      <c r="D173" s="150" t="s">
        <v>153</v>
      </c>
      <c r="E173" s="151" t="s">
        <v>1</v>
      </c>
      <c r="F173" s="152" t="s">
        <v>293</v>
      </c>
      <c r="H173" s="151" t="s">
        <v>1</v>
      </c>
      <c r="L173" s="149"/>
      <c r="M173" s="153"/>
      <c r="T173" s="154"/>
      <c r="AT173" s="151" t="s">
        <v>153</v>
      </c>
      <c r="AU173" s="151" t="s">
        <v>152</v>
      </c>
      <c r="AV173" s="12" t="s">
        <v>75</v>
      </c>
      <c r="AW173" s="12" t="s">
        <v>25</v>
      </c>
      <c r="AX173" s="12" t="s">
        <v>67</v>
      </c>
      <c r="AY173" s="151" t="s">
        <v>144</v>
      </c>
    </row>
    <row r="174" spans="2:65" s="13" customFormat="1">
      <c r="B174" s="155"/>
      <c r="D174" s="150" t="s">
        <v>153</v>
      </c>
      <c r="E174" s="156" t="s">
        <v>1</v>
      </c>
      <c r="F174" s="157" t="s">
        <v>294</v>
      </c>
      <c r="H174" s="158">
        <v>2.4</v>
      </c>
      <c r="L174" s="155"/>
      <c r="M174" s="159"/>
      <c r="T174" s="160"/>
      <c r="AT174" s="156" t="s">
        <v>153</v>
      </c>
      <c r="AU174" s="156" t="s">
        <v>152</v>
      </c>
      <c r="AV174" s="13" t="s">
        <v>152</v>
      </c>
      <c r="AW174" s="13" t="s">
        <v>25</v>
      </c>
      <c r="AX174" s="13" t="s">
        <v>67</v>
      </c>
      <c r="AY174" s="156" t="s">
        <v>144</v>
      </c>
    </row>
    <row r="175" spans="2:65" s="14" customFormat="1">
      <c r="B175" s="161"/>
      <c r="D175" s="150" t="s">
        <v>153</v>
      </c>
      <c r="E175" s="162" t="s">
        <v>1</v>
      </c>
      <c r="F175" s="163" t="s">
        <v>156</v>
      </c>
      <c r="H175" s="164">
        <v>2.4</v>
      </c>
      <c r="L175" s="161"/>
      <c r="M175" s="165"/>
      <c r="T175" s="166"/>
      <c r="AT175" s="162" t="s">
        <v>153</v>
      </c>
      <c r="AU175" s="162" t="s">
        <v>152</v>
      </c>
      <c r="AV175" s="14" t="s">
        <v>151</v>
      </c>
      <c r="AW175" s="14" t="s">
        <v>25</v>
      </c>
      <c r="AX175" s="14" t="s">
        <v>75</v>
      </c>
      <c r="AY175" s="162" t="s">
        <v>144</v>
      </c>
    </row>
    <row r="176" spans="2:65" s="1" customFormat="1" ht="37.9" customHeight="1">
      <c r="B176" s="135"/>
      <c r="C176" s="136" t="s">
        <v>242</v>
      </c>
      <c r="D176" s="136" t="s">
        <v>147</v>
      </c>
      <c r="E176" s="137" t="s">
        <v>295</v>
      </c>
      <c r="F176" s="138" t="s">
        <v>296</v>
      </c>
      <c r="G176" s="139" t="s">
        <v>167</v>
      </c>
      <c r="H176" s="140">
        <v>6.5</v>
      </c>
      <c r="I176" s="141"/>
      <c r="J176" s="141">
        <f>ROUND(I176*H176,2)</f>
        <v>0</v>
      </c>
      <c r="K176" s="142"/>
      <c r="L176" s="29"/>
      <c r="M176" s="143" t="s">
        <v>1</v>
      </c>
      <c r="N176" s="144" t="s">
        <v>33</v>
      </c>
      <c r="O176" s="145">
        <v>0.27000999999999997</v>
      </c>
      <c r="P176" s="145">
        <f>O176*H176</f>
        <v>1.7550649999999999</v>
      </c>
      <c r="Q176" s="145">
        <v>1.29E-5</v>
      </c>
      <c r="R176" s="145">
        <f>Q176*H176</f>
        <v>8.3850000000000005E-5</v>
      </c>
      <c r="S176" s="145">
        <v>1.25E-3</v>
      </c>
      <c r="T176" s="146">
        <f>S176*H176</f>
        <v>8.1250000000000003E-3</v>
      </c>
      <c r="AR176" s="147" t="s">
        <v>151</v>
      </c>
      <c r="AT176" s="147" t="s">
        <v>147</v>
      </c>
      <c r="AU176" s="147" t="s">
        <v>152</v>
      </c>
      <c r="AY176" s="17" t="s">
        <v>144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7" t="s">
        <v>152</v>
      </c>
      <c r="BK176" s="148">
        <f>ROUND(I176*H176,2)</f>
        <v>0</v>
      </c>
      <c r="BL176" s="17" t="s">
        <v>151</v>
      </c>
      <c r="BM176" s="147" t="s">
        <v>245</v>
      </c>
    </row>
    <row r="177" spans="2:65" s="12" customFormat="1">
      <c r="B177" s="149"/>
      <c r="D177" s="150" t="s">
        <v>153</v>
      </c>
      <c r="E177" s="151" t="s">
        <v>1</v>
      </c>
      <c r="F177" s="152" t="s">
        <v>298</v>
      </c>
      <c r="H177" s="151" t="s">
        <v>1</v>
      </c>
      <c r="L177" s="149"/>
      <c r="M177" s="153"/>
      <c r="T177" s="154"/>
      <c r="AT177" s="151" t="s">
        <v>153</v>
      </c>
      <c r="AU177" s="151" t="s">
        <v>152</v>
      </c>
      <c r="AV177" s="12" t="s">
        <v>75</v>
      </c>
      <c r="AW177" s="12" t="s">
        <v>25</v>
      </c>
      <c r="AX177" s="12" t="s">
        <v>67</v>
      </c>
      <c r="AY177" s="151" t="s">
        <v>144</v>
      </c>
    </row>
    <row r="178" spans="2:65" s="13" customFormat="1">
      <c r="B178" s="155"/>
      <c r="D178" s="150" t="s">
        <v>153</v>
      </c>
      <c r="E178" s="156" t="s">
        <v>1</v>
      </c>
      <c r="F178" s="157" t="s">
        <v>696</v>
      </c>
      <c r="H178" s="158">
        <v>6.5</v>
      </c>
      <c r="L178" s="155"/>
      <c r="M178" s="159"/>
      <c r="T178" s="160"/>
      <c r="AT178" s="156" t="s">
        <v>153</v>
      </c>
      <c r="AU178" s="156" t="s">
        <v>152</v>
      </c>
      <c r="AV178" s="13" t="s">
        <v>152</v>
      </c>
      <c r="AW178" s="13" t="s">
        <v>25</v>
      </c>
      <c r="AX178" s="13" t="s">
        <v>67</v>
      </c>
      <c r="AY178" s="156" t="s">
        <v>144</v>
      </c>
    </row>
    <row r="179" spans="2:65" s="14" customFormat="1">
      <c r="B179" s="161"/>
      <c r="D179" s="150" t="s">
        <v>153</v>
      </c>
      <c r="E179" s="162" t="s">
        <v>1</v>
      </c>
      <c r="F179" s="163" t="s">
        <v>156</v>
      </c>
      <c r="H179" s="164">
        <v>6.5</v>
      </c>
      <c r="L179" s="161"/>
      <c r="M179" s="165"/>
      <c r="T179" s="166"/>
      <c r="AT179" s="162" t="s">
        <v>153</v>
      </c>
      <c r="AU179" s="162" t="s">
        <v>152</v>
      </c>
      <c r="AV179" s="14" t="s">
        <v>151</v>
      </c>
      <c r="AW179" s="14" t="s">
        <v>25</v>
      </c>
      <c r="AX179" s="14" t="s">
        <v>75</v>
      </c>
      <c r="AY179" s="162" t="s">
        <v>144</v>
      </c>
    </row>
    <row r="180" spans="2:65" s="1" customFormat="1" ht="33" customHeight="1">
      <c r="B180" s="135"/>
      <c r="C180" s="136" t="s">
        <v>202</v>
      </c>
      <c r="D180" s="136" t="s">
        <v>147</v>
      </c>
      <c r="E180" s="137" t="s">
        <v>306</v>
      </c>
      <c r="F180" s="138" t="s">
        <v>307</v>
      </c>
      <c r="G180" s="139" t="s">
        <v>159</v>
      </c>
      <c r="H180" s="140">
        <v>6.3</v>
      </c>
      <c r="I180" s="141"/>
      <c r="J180" s="141">
        <f>ROUND(I180*H180,2)</f>
        <v>0</v>
      </c>
      <c r="K180" s="142"/>
      <c r="L180" s="29"/>
      <c r="M180" s="143" t="s">
        <v>1</v>
      </c>
      <c r="N180" s="144" t="s">
        <v>33</v>
      </c>
      <c r="O180" s="145">
        <v>1.9529999999999999E-2</v>
      </c>
      <c r="P180" s="145">
        <f>O180*H180</f>
        <v>0.12303899999999998</v>
      </c>
      <c r="Q180" s="145">
        <v>0</v>
      </c>
      <c r="R180" s="145">
        <f>Q180*H180</f>
        <v>0</v>
      </c>
      <c r="S180" s="145">
        <v>2E-3</v>
      </c>
      <c r="T180" s="146">
        <f>S180*H180</f>
        <v>1.26E-2</v>
      </c>
      <c r="AR180" s="147" t="s">
        <v>151</v>
      </c>
      <c r="AT180" s="147" t="s">
        <v>147</v>
      </c>
      <c r="AU180" s="147" t="s">
        <v>152</v>
      </c>
      <c r="AY180" s="17" t="s">
        <v>144</v>
      </c>
      <c r="BE180" s="148">
        <f>IF(N180="základná",J180,0)</f>
        <v>0</v>
      </c>
      <c r="BF180" s="148">
        <f>IF(N180="znížená",J180,0)</f>
        <v>0</v>
      </c>
      <c r="BG180" s="148">
        <f>IF(N180="zákl. prenesená",J180,0)</f>
        <v>0</v>
      </c>
      <c r="BH180" s="148">
        <f>IF(N180="zníž. prenesená",J180,0)</f>
        <v>0</v>
      </c>
      <c r="BI180" s="148">
        <f>IF(N180="nulová",J180,0)</f>
        <v>0</v>
      </c>
      <c r="BJ180" s="17" t="s">
        <v>152</v>
      </c>
      <c r="BK180" s="148">
        <f>ROUND(I180*H180,2)</f>
        <v>0</v>
      </c>
      <c r="BL180" s="17" t="s">
        <v>151</v>
      </c>
      <c r="BM180" s="147" t="s">
        <v>249</v>
      </c>
    </row>
    <row r="181" spans="2:65" s="1" customFormat="1" ht="33" customHeight="1">
      <c r="B181" s="135"/>
      <c r="C181" s="136" t="s">
        <v>250</v>
      </c>
      <c r="D181" s="136" t="s">
        <v>147</v>
      </c>
      <c r="E181" s="137" t="s">
        <v>310</v>
      </c>
      <c r="F181" s="138" t="s">
        <v>311</v>
      </c>
      <c r="G181" s="139" t="s">
        <v>159</v>
      </c>
      <c r="H181" s="140">
        <v>23.23</v>
      </c>
      <c r="I181" s="141"/>
      <c r="J181" s="141">
        <f>ROUND(I181*H181,2)</f>
        <v>0</v>
      </c>
      <c r="K181" s="142"/>
      <c r="L181" s="29"/>
      <c r="M181" s="143" t="s">
        <v>1</v>
      </c>
      <c r="N181" s="144" t="s">
        <v>33</v>
      </c>
      <c r="O181" s="145">
        <v>7.8100000000000003E-2</v>
      </c>
      <c r="P181" s="145">
        <f>O181*H181</f>
        <v>1.8142630000000002</v>
      </c>
      <c r="Q181" s="145">
        <v>0</v>
      </c>
      <c r="R181" s="145">
        <f>Q181*H181</f>
        <v>0</v>
      </c>
      <c r="S181" s="145">
        <v>0.01</v>
      </c>
      <c r="T181" s="146">
        <f>S181*H181</f>
        <v>0.23230000000000001</v>
      </c>
      <c r="AR181" s="147" t="s">
        <v>151</v>
      </c>
      <c r="AT181" s="147" t="s">
        <v>147</v>
      </c>
      <c r="AU181" s="147" t="s">
        <v>152</v>
      </c>
      <c r="AY181" s="17" t="s">
        <v>144</v>
      </c>
      <c r="BE181" s="148">
        <f>IF(N181="základná",J181,0)</f>
        <v>0</v>
      </c>
      <c r="BF181" s="148">
        <f>IF(N181="znížená",J181,0)</f>
        <v>0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7" t="s">
        <v>152</v>
      </c>
      <c r="BK181" s="148">
        <f>ROUND(I181*H181,2)</f>
        <v>0</v>
      </c>
      <c r="BL181" s="17" t="s">
        <v>151</v>
      </c>
      <c r="BM181" s="147" t="s">
        <v>253</v>
      </c>
    </row>
    <row r="182" spans="2:65" s="13" customFormat="1">
      <c r="B182" s="155"/>
      <c r="D182" s="150" t="s">
        <v>153</v>
      </c>
      <c r="E182" s="156" t="s">
        <v>1</v>
      </c>
      <c r="F182" s="157" t="s">
        <v>688</v>
      </c>
      <c r="H182" s="158">
        <v>22.68</v>
      </c>
      <c r="L182" s="155"/>
      <c r="M182" s="159"/>
      <c r="T182" s="160"/>
      <c r="AT182" s="156" t="s">
        <v>153</v>
      </c>
      <c r="AU182" s="156" t="s">
        <v>152</v>
      </c>
      <c r="AV182" s="13" t="s">
        <v>152</v>
      </c>
      <c r="AW182" s="13" t="s">
        <v>25</v>
      </c>
      <c r="AX182" s="13" t="s">
        <v>67</v>
      </c>
      <c r="AY182" s="156" t="s">
        <v>144</v>
      </c>
    </row>
    <row r="183" spans="2:65" s="13" customFormat="1">
      <c r="B183" s="155"/>
      <c r="D183" s="150" t="s">
        <v>153</v>
      </c>
      <c r="E183" s="156" t="s">
        <v>1</v>
      </c>
      <c r="F183" s="157" t="s">
        <v>689</v>
      </c>
      <c r="H183" s="158">
        <v>0.55000000000000004</v>
      </c>
      <c r="L183" s="155"/>
      <c r="M183" s="159"/>
      <c r="T183" s="160"/>
      <c r="AT183" s="156" t="s">
        <v>153</v>
      </c>
      <c r="AU183" s="156" t="s">
        <v>152</v>
      </c>
      <c r="AV183" s="13" t="s">
        <v>152</v>
      </c>
      <c r="AW183" s="13" t="s">
        <v>25</v>
      </c>
      <c r="AX183" s="13" t="s">
        <v>67</v>
      </c>
      <c r="AY183" s="156" t="s">
        <v>144</v>
      </c>
    </row>
    <row r="184" spans="2:65" s="14" customFormat="1">
      <c r="B184" s="161"/>
      <c r="D184" s="150" t="s">
        <v>153</v>
      </c>
      <c r="E184" s="162" t="s">
        <v>1</v>
      </c>
      <c r="F184" s="163" t="s">
        <v>156</v>
      </c>
      <c r="H184" s="164">
        <v>23.23</v>
      </c>
      <c r="L184" s="161"/>
      <c r="M184" s="165"/>
      <c r="T184" s="166"/>
      <c r="AT184" s="162" t="s">
        <v>153</v>
      </c>
      <c r="AU184" s="162" t="s">
        <v>152</v>
      </c>
      <c r="AV184" s="14" t="s">
        <v>151</v>
      </c>
      <c r="AW184" s="14" t="s">
        <v>25</v>
      </c>
      <c r="AX184" s="14" t="s">
        <v>75</v>
      </c>
      <c r="AY184" s="162" t="s">
        <v>144</v>
      </c>
    </row>
    <row r="185" spans="2:65" s="1" customFormat="1" ht="21.75" customHeight="1">
      <c r="B185" s="135"/>
      <c r="C185" s="136" t="s">
        <v>210</v>
      </c>
      <c r="D185" s="136" t="s">
        <v>147</v>
      </c>
      <c r="E185" s="137" t="s">
        <v>323</v>
      </c>
      <c r="F185" s="138" t="s">
        <v>324</v>
      </c>
      <c r="G185" s="139" t="s">
        <v>325</v>
      </c>
      <c r="H185" s="140">
        <v>1.484</v>
      </c>
      <c r="I185" s="141"/>
      <c r="J185" s="141">
        <f>ROUND(I185*H185,2)</f>
        <v>0</v>
      </c>
      <c r="K185" s="142"/>
      <c r="L185" s="29"/>
      <c r="M185" s="143" t="s">
        <v>1</v>
      </c>
      <c r="N185" s="144" t="s">
        <v>33</v>
      </c>
      <c r="O185" s="145">
        <v>1.972</v>
      </c>
      <c r="P185" s="145">
        <f>O185*H185</f>
        <v>2.9264479999999997</v>
      </c>
      <c r="Q185" s="145">
        <v>0</v>
      </c>
      <c r="R185" s="145">
        <f>Q185*H185</f>
        <v>0</v>
      </c>
      <c r="S185" s="145">
        <v>0</v>
      </c>
      <c r="T185" s="146">
        <f>S185*H185</f>
        <v>0</v>
      </c>
      <c r="AR185" s="147" t="s">
        <v>151</v>
      </c>
      <c r="AT185" s="147" t="s">
        <v>147</v>
      </c>
      <c r="AU185" s="147" t="s">
        <v>152</v>
      </c>
      <c r="AY185" s="17" t="s">
        <v>144</v>
      </c>
      <c r="BE185" s="148">
        <f>IF(N185="základná",J185,0)</f>
        <v>0</v>
      </c>
      <c r="BF185" s="148">
        <f>IF(N185="znížená",J185,0)</f>
        <v>0</v>
      </c>
      <c r="BG185" s="148">
        <f>IF(N185="zákl. prenesená",J185,0)</f>
        <v>0</v>
      </c>
      <c r="BH185" s="148">
        <f>IF(N185="zníž. prenesená",J185,0)</f>
        <v>0</v>
      </c>
      <c r="BI185" s="148">
        <f>IF(N185="nulová",J185,0)</f>
        <v>0</v>
      </c>
      <c r="BJ185" s="17" t="s">
        <v>152</v>
      </c>
      <c r="BK185" s="148">
        <f>ROUND(I185*H185,2)</f>
        <v>0</v>
      </c>
      <c r="BL185" s="17" t="s">
        <v>151</v>
      </c>
      <c r="BM185" s="147" t="s">
        <v>256</v>
      </c>
    </row>
    <row r="186" spans="2:65" s="1" customFormat="1" ht="24.2" customHeight="1">
      <c r="B186" s="135"/>
      <c r="C186" s="136" t="s">
        <v>7</v>
      </c>
      <c r="D186" s="136" t="s">
        <v>147</v>
      </c>
      <c r="E186" s="137" t="s">
        <v>327</v>
      </c>
      <c r="F186" s="138" t="s">
        <v>328</v>
      </c>
      <c r="G186" s="139" t="s">
        <v>325</v>
      </c>
      <c r="H186" s="140">
        <v>2.968</v>
      </c>
      <c r="I186" s="141"/>
      <c r="J186" s="141">
        <f>ROUND(I186*H186,2)</f>
        <v>0</v>
      </c>
      <c r="K186" s="142"/>
      <c r="L186" s="29"/>
      <c r="M186" s="143" t="s">
        <v>1</v>
      </c>
      <c r="N186" s="144" t="s">
        <v>33</v>
      </c>
      <c r="O186" s="145">
        <v>0.61899999999999999</v>
      </c>
      <c r="P186" s="145">
        <f>O186*H186</f>
        <v>1.8371919999999999</v>
      </c>
      <c r="Q186" s="145">
        <v>0</v>
      </c>
      <c r="R186" s="145">
        <f>Q186*H186</f>
        <v>0</v>
      </c>
      <c r="S186" s="145">
        <v>0</v>
      </c>
      <c r="T186" s="146">
        <f>S186*H186</f>
        <v>0</v>
      </c>
      <c r="AR186" s="147" t="s">
        <v>151</v>
      </c>
      <c r="AT186" s="147" t="s">
        <v>147</v>
      </c>
      <c r="AU186" s="147" t="s">
        <v>152</v>
      </c>
      <c r="AY186" s="17" t="s">
        <v>144</v>
      </c>
      <c r="BE186" s="148">
        <f>IF(N186="základná",J186,0)</f>
        <v>0</v>
      </c>
      <c r="BF186" s="148">
        <f>IF(N186="znížená",J186,0)</f>
        <v>0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7" t="s">
        <v>152</v>
      </c>
      <c r="BK186" s="148">
        <f>ROUND(I186*H186,2)</f>
        <v>0</v>
      </c>
      <c r="BL186" s="17" t="s">
        <v>151</v>
      </c>
      <c r="BM186" s="147" t="s">
        <v>259</v>
      </c>
    </row>
    <row r="187" spans="2:65" s="13" customFormat="1">
      <c r="B187" s="155"/>
      <c r="D187" s="150" t="s">
        <v>153</v>
      </c>
      <c r="E187" s="156" t="s">
        <v>1</v>
      </c>
      <c r="F187" s="157" t="s">
        <v>697</v>
      </c>
      <c r="H187" s="158">
        <v>2.968</v>
      </c>
      <c r="L187" s="155"/>
      <c r="M187" s="159"/>
      <c r="T187" s="160"/>
      <c r="AT187" s="156" t="s">
        <v>153</v>
      </c>
      <c r="AU187" s="156" t="s">
        <v>152</v>
      </c>
      <c r="AV187" s="13" t="s">
        <v>152</v>
      </c>
      <c r="AW187" s="13" t="s">
        <v>25</v>
      </c>
      <c r="AX187" s="13" t="s">
        <v>67</v>
      </c>
      <c r="AY187" s="156" t="s">
        <v>144</v>
      </c>
    </row>
    <row r="188" spans="2:65" s="14" customFormat="1">
      <c r="B188" s="161"/>
      <c r="D188" s="150" t="s">
        <v>153</v>
      </c>
      <c r="E188" s="162" t="s">
        <v>1</v>
      </c>
      <c r="F188" s="163" t="s">
        <v>156</v>
      </c>
      <c r="H188" s="164">
        <v>2.968</v>
      </c>
      <c r="L188" s="161"/>
      <c r="M188" s="165"/>
      <c r="T188" s="166"/>
      <c r="AT188" s="162" t="s">
        <v>153</v>
      </c>
      <c r="AU188" s="162" t="s">
        <v>152</v>
      </c>
      <c r="AV188" s="14" t="s">
        <v>151</v>
      </c>
      <c r="AW188" s="14" t="s">
        <v>25</v>
      </c>
      <c r="AX188" s="14" t="s">
        <v>75</v>
      </c>
      <c r="AY188" s="162" t="s">
        <v>144</v>
      </c>
    </row>
    <row r="189" spans="2:65" s="1" customFormat="1" ht="24.2" customHeight="1">
      <c r="B189" s="135"/>
      <c r="C189" s="136" t="s">
        <v>215</v>
      </c>
      <c r="D189" s="136" t="s">
        <v>147</v>
      </c>
      <c r="E189" s="137" t="s">
        <v>332</v>
      </c>
      <c r="F189" s="138" t="s">
        <v>333</v>
      </c>
      <c r="G189" s="139" t="s">
        <v>325</v>
      </c>
      <c r="H189" s="140">
        <v>1.484</v>
      </c>
      <c r="I189" s="141"/>
      <c r="J189" s="141">
        <f>ROUND(I189*H189,2)</f>
        <v>0</v>
      </c>
      <c r="K189" s="142"/>
      <c r="L189" s="29"/>
      <c r="M189" s="143" t="s">
        <v>1</v>
      </c>
      <c r="N189" s="144" t="s">
        <v>33</v>
      </c>
      <c r="O189" s="145">
        <v>0.89</v>
      </c>
      <c r="P189" s="145">
        <f>O189*H189</f>
        <v>1.3207599999999999</v>
      </c>
      <c r="Q189" s="145">
        <v>0</v>
      </c>
      <c r="R189" s="145">
        <f>Q189*H189</f>
        <v>0</v>
      </c>
      <c r="S189" s="145">
        <v>0</v>
      </c>
      <c r="T189" s="146">
        <f>S189*H189</f>
        <v>0</v>
      </c>
      <c r="AR189" s="147" t="s">
        <v>151</v>
      </c>
      <c r="AT189" s="147" t="s">
        <v>147</v>
      </c>
      <c r="AU189" s="147" t="s">
        <v>152</v>
      </c>
      <c r="AY189" s="17" t="s">
        <v>144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7" t="s">
        <v>152</v>
      </c>
      <c r="BK189" s="148">
        <f>ROUND(I189*H189,2)</f>
        <v>0</v>
      </c>
      <c r="BL189" s="17" t="s">
        <v>151</v>
      </c>
      <c r="BM189" s="147" t="s">
        <v>263</v>
      </c>
    </row>
    <row r="190" spans="2:65" s="1" customFormat="1" ht="24.2" customHeight="1">
      <c r="B190" s="135"/>
      <c r="C190" s="136" t="s">
        <v>265</v>
      </c>
      <c r="D190" s="136" t="s">
        <v>147</v>
      </c>
      <c r="E190" s="137" t="s">
        <v>335</v>
      </c>
      <c r="F190" s="138" t="s">
        <v>336</v>
      </c>
      <c r="G190" s="139" t="s">
        <v>325</v>
      </c>
      <c r="H190" s="140">
        <v>7.42</v>
      </c>
      <c r="I190" s="141"/>
      <c r="J190" s="141">
        <f>ROUND(I190*H190,2)</f>
        <v>0</v>
      </c>
      <c r="K190" s="142"/>
      <c r="L190" s="29"/>
      <c r="M190" s="143" t="s">
        <v>1</v>
      </c>
      <c r="N190" s="144" t="s">
        <v>33</v>
      </c>
      <c r="O190" s="145">
        <v>0.1</v>
      </c>
      <c r="P190" s="145">
        <f>O190*H190</f>
        <v>0.74199999999999999</v>
      </c>
      <c r="Q190" s="145">
        <v>0</v>
      </c>
      <c r="R190" s="145">
        <f>Q190*H190</f>
        <v>0</v>
      </c>
      <c r="S190" s="145">
        <v>0</v>
      </c>
      <c r="T190" s="146">
        <f>S190*H190</f>
        <v>0</v>
      </c>
      <c r="AR190" s="147" t="s">
        <v>151</v>
      </c>
      <c r="AT190" s="147" t="s">
        <v>147</v>
      </c>
      <c r="AU190" s="147" t="s">
        <v>152</v>
      </c>
      <c r="AY190" s="17" t="s">
        <v>144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7" t="s">
        <v>152</v>
      </c>
      <c r="BK190" s="148">
        <f>ROUND(I190*H190,2)</f>
        <v>0</v>
      </c>
      <c r="BL190" s="17" t="s">
        <v>151</v>
      </c>
      <c r="BM190" s="147" t="s">
        <v>268</v>
      </c>
    </row>
    <row r="191" spans="2:65" s="13" customFormat="1">
      <c r="B191" s="155"/>
      <c r="D191" s="150" t="s">
        <v>153</v>
      </c>
      <c r="E191" s="156" t="s">
        <v>1</v>
      </c>
      <c r="F191" s="157" t="s">
        <v>698</v>
      </c>
      <c r="H191" s="158">
        <v>7.42</v>
      </c>
      <c r="L191" s="155"/>
      <c r="M191" s="159"/>
      <c r="T191" s="160"/>
      <c r="AT191" s="156" t="s">
        <v>153</v>
      </c>
      <c r="AU191" s="156" t="s">
        <v>152</v>
      </c>
      <c r="AV191" s="13" t="s">
        <v>152</v>
      </c>
      <c r="AW191" s="13" t="s">
        <v>25</v>
      </c>
      <c r="AX191" s="13" t="s">
        <v>67</v>
      </c>
      <c r="AY191" s="156" t="s">
        <v>144</v>
      </c>
    </row>
    <row r="192" spans="2:65" s="14" customFormat="1">
      <c r="B192" s="161"/>
      <c r="D192" s="150" t="s">
        <v>153</v>
      </c>
      <c r="E192" s="162" t="s">
        <v>1</v>
      </c>
      <c r="F192" s="163" t="s">
        <v>156</v>
      </c>
      <c r="H192" s="164">
        <v>7.42</v>
      </c>
      <c r="L192" s="161"/>
      <c r="M192" s="165"/>
      <c r="T192" s="166"/>
      <c r="AT192" s="162" t="s">
        <v>153</v>
      </c>
      <c r="AU192" s="162" t="s">
        <v>152</v>
      </c>
      <c r="AV192" s="14" t="s">
        <v>151</v>
      </c>
      <c r="AW192" s="14" t="s">
        <v>25</v>
      </c>
      <c r="AX192" s="14" t="s">
        <v>75</v>
      </c>
      <c r="AY192" s="162" t="s">
        <v>144</v>
      </c>
    </row>
    <row r="193" spans="2:65" s="1" customFormat="1" ht="24.2" customHeight="1">
      <c r="B193" s="135"/>
      <c r="C193" s="136" t="s">
        <v>220</v>
      </c>
      <c r="D193" s="136" t="s">
        <v>147</v>
      </c>
      <c r="E193" s="137" t="s">
        <v>340</v>
      </c>
      <c r="F193" s="138" t="s">
        <v>341</v>
      </c>
      <c r="G193" s="139" t="s">
        <v>325</v>
      </c>
      <c r="H193" s="140">
        <v>1.484</v>
      </c>
      <c r="I193" s="141"/>
      <c r="J193" s="141">
        <f>ROUND(I193*H193,2)</f>
        <v>0</v>
      </c>
      <c r="K193" s="142"/>
      <c r="L193" s="29"/>
      <c r="M193" s="143" t="s">
        <v>1</v>
      </c>
      <c r="N193" s="144" t="s">
        <v>33</v>
      </c>
      <c r="O193" s="145">
        <v>0.749</v>
      </c>
      <c r="P193" s="145">
        <f>O193*H193</f>
        <v>1.1115159999999999</v>
      </c>
      <c r="Q193" s="145">
        <v>0</v>
      </c>
      <c r="R193" s="145">
        <f>Q193*H193</f>
        <v>0</v>
      </c>
      <c r="S193" s="145">
        <v>0</v>
      </c>
      <c r="T193" s="146">
        <f>S193*H193</f>
        <v>0</v>
      </c>
      <c r="AR193" s="147" t="s">
        <v>151</v>
      </c>
      <c r="AT193" s="147" t="s">
        <v>147</v>
      </c>
      <c r="AU193" s="147" t="s">
        <v>152</v>
      </c>
      <c r="AY193" s="17" t="s">
        <v>144</v>
      </c>
      <c r="BE193" s="148">
        <f>IF(N193="základná",J193,0)</f>
        <v>0</v>
      </c>
      <c r="BF193" s="148">
        <f>IF(N193="znížená",J193,0)</f>
        <v>0</v>
      </c>
      <c r="BG193" s="148">
        <f>IF(N193="zákl. prenesená",J193,0)</f>
        <v>0</v>
      </c>
      <c r="BH193" s="148">
        <f>IF(N193="zníž. prenesená",J193,0)</f>
        <v>0</v>
      </c>
      <c r="BI193" s="148">
        <f>IF(N193="nulová",J193,0)</f>
        <v>0</v>
      </c>
      <c r="BJ193" s="17" t="s">
        <v>152</v>
      </c>
      <c r="BK193" s="148">
        <f>ROUND(I193*H193,2)</f>
        <v>0</v>
      </c>
      <c r="BL193" s="17" t="s">
        <v>151</v>
      </c>
      <c r="BM193" s="147" t="s">
        <v>273</v>
      </c>
    </row>
    <row r="194" spans="2:65" s="1" customFormat="1" ht="24.2" customHeight="1">
      <c r="B194" s="135"/>
      <c r="C194" s="136" t="s">
        <v>274</v>
      </c>
      <c r="D194" s="136" t="s">
        <v>147</v>
      </c>
      <c r="E194" s="137" t="s">
        <v>343</v>
      </c>
      <c r="F194" s="138" t="s">
        <v>344</v>
      </c>
      <c r="G194" s="139" t="s">
        <v>325</v>
      </c>
      <c r="H194" s="140">
        <v>1.484</v>
      </c>
      <c r="I194" s="141"/>
      <c r="J194" s="141">
        <f>ROUND(I194*H194,2)</f>
        <v>0</v>
      </c>
      <c r="K194" s="142"/>
      <c r="L194" s="29"/>
      <c r="M194" s="143" t="s">
        <v>1</v>
      </c>
      <c r="N194" s="144" t="s">
        <v>33</v>
      </c>
      <c r="O194" s="145">
        <v>0</v>
      </c>
      <c r="P194" s="145">
        <f>O194*H194</f>
        <v>0</v>
      </c>
      <c r="Q194" s="145">
        <v>0</v>
      </c>
      <c r="R194" s="145">
        <f>Q194*H194</f>
        <v>0</v>
      </c>
      <c r="S194" s="145">
        <v>0</v>
      </c>
      <c r="T194" s="146">
        <f>S194*H194</f>
        <v>0</v>
      </c>
      <c r="AR194" s="147" t="s">
        <v>151</v>
      </c>
      <c r="AT194" s="147" t="s">
        <v>147</v>
      </c>
      <c r="AU194" s="147" t="s">
        <v>152</v>
      </c>
      <c r="AY194" s="17" t="s">
        <v>144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7" t="s">
        <v>152</v>
      </c>
      <c r="BK194" s="148">
        <f>ROUND(I194*H194,2)</f>
        <v>0</v>
      </c>
      <c r="BL194" s="17" t="s">
        <v>151</v>
      </c>
      <c r="BM194" s="147" t="s">
        <v>277</v>
      </c>
    </row>
    <row r="195" spans="2:65" s="1" customFormat="1" ht="16.5" customHeight="1">
      <c r="B195" s="135"/>
      <c r="C195" s="136" t="s">
        <v>224</v>
      </c>
      <c r="D195" s="136" t="s">
        <v>147</v>
      </c>
      <c r="E195" s="137" t="s">
        <v>347</v>
      </c>
      <c r="F195" s="138" t="s">
        <v>348</v>
      </c>
      <c r="G195" s="139" t="s">
        <v>223</v>
      </c>
      <c r="H195" s="140">
        <v>1</v>
      </c>
      <c r="I195" s="141"/>
      <c r="J195" s="141">
        <f>ROUND(I195*H195,2)</f>
        <v>0</v>
      </c>
      <c r="K195" s="142"/>
      <c r="L195" s="29"/>
      <c r="M195" s="143" t="s">
        <v>1</v>
      </c>
      <c r="N195" s="144" t="s">
        <v>33</v>
      </c>
      <c r="O195" s="145">
        <v>0</v>
      </c>
      <c r="P195" s="145">
        <f>O195*H195</f>
        <v>0</v>
      </c>
      <c r="Q195" s="145">
        <v>0</v>
      </c>
      <c r="R195" s="145">
        <f>Q195*H195</f>
        <v>0</v>
      </c>
      <c r="S195" s="145">
        <v>0</v>
      </c>
      <c r="T195" s="146">
        <f>S195*H195</f>
        <v>0</v>
      </c>
      <c r="AR195" s="147" t="s">
        <v>151</v>
      </c>
      <c r="AT195" s="147" t="s">
        <v>147</v>
      </c>
      <c r="AU195" s="147" t="s">
        <v>152</v>
      </c>
      <c r="AY195" s="17" t="s">
        <v>144</v>
      </c>
      <c r="BE195" s="148">
        <f>IF(N195="základná",J195,0)</f>
        <v>0</v>
      </c>
      <c r="BF195" s="148">
        <f>IF(N195="znížená",J195,0)</f>
        <v>0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7" t="s">
        <v>152</v>
      </c>
      <c r="BK195" s="148">
        <f>ROUND(I195*H195,2)</f>
        <v>0</v>
      </c>
      <c r="BL195" s="17" t="s">
        <v>151</v>
      </c>
      <c r="BM195" s="147" t="s">
        <v>282</v>
      </c>
    </row>
    <row r="196" spans="2:65" s="1" customFormat="1" ht="16.5" customHeight="1">
      <c r="B196" s="135"/>
      <c r="C196" s="136" t="s">
        <v>289</v>
      </c>
      <c r="D196" s="136" t="s">
        <v>147</v>
      </c>
      <c r="E196" s="137" t="s">
        <v>350</v>
      </c>
      <c r="F196" s="138" t="s">
        <v>351</v>
      </c>
      <c r="G196" s="139" t="s">
        <v>352</v>
      </c>
      <c r="H196" s="140">
        <v>2400</v>
      </c>
      <c r="I196" s="141"/>
      <c r="J196" s="141">
        <f>ROUND(I196*H196,2)</f>
        <v>0</v>
      </c>
      <c r="K196" s="142"/>
      <c r="L196" s="29"/>
      <c r="M196" s="143" t="s">
        <v>1</v>
      </c>
      <c r="N196" s="144" t="s">
        <v>33</v>
      </c>
      <c r="O196" s="145">
        <v>0</v>
      </c>
      <c r="P196" s="145">
        <f>O196*H196</f>
        <v>0</v>
      </c>
      <c r="Q196" s="145">
        <v>0</v>
      </c>
      <c r="R196" s="145">
        <f>Q196*H196</f>
        <v>0</v>
      </c>
      <c r="S196" s="145">
        <v>0</v>
      </c>
      <c r="T196" s="146">
        <f>S196*H196</f>
        <v>0</v>
      </c>
      <c r="AR196" s="147" t="s">
        <v>151</v>
      </c>
      <c r="AT196" s="147" t="s">
        <v>147</v>
      </c>
      <c r="AU196" s="147" t="s">
        <v>152</v>
      </c>
      <c r="AY196" s="17" t="s">
        <v>144</v>
      </c>
      <c r="BE196" s="148">
        <f>IF(N196="základná",J196,0)</f>
        <v>0</v>
      </c>
      <c r="BF196" s="148">
        <f>IF(N196="znížená",J196,0)</f>
        <v>0</v>
      </c>
      <c r="BG196" s="148">
        <f>IF(N196="zákl. prenesená",J196,0)</f>
        <v>0</v>
      </c>
      <c r="BH196" s="148">
        <f>IF(N196="zníž. prenesená",J196,0)</f>
        <v>0</v>
      </c>
      <c r="BI196" s="148">
        <f>IF(N196="nulová",J196,0)</f>
        <v>0</v>
      </c>
      <c r="BJ196" s="17" t="s">
        <v>152</v>
      </c>
      <c r="BK196" s="148">
        <f>ROUND(I196*H196,2)</f>
        <v>0</v>
      </c>
      <c r="BL196" s="17" t="s">
        <v>151</v>
      </c>
      <c r="BM196" s="147" t="s">
        <v>292</v>
      </c>
    </row>
    <row r="197" spans="2:65" s="1" customFormat="1" ht="16.5" customHeight="1">
      <c r="B197" s="135"/>
      <c r="C197" s="136" t="s">
        <v>229</v>
      </c>
      <c r="D197" s="136" t="s">
        <v>147</v>
      </c>
      <c r="E197" s="137" t="s">
        <v>355</v>
      </c>
      <c r="F197" s="138" t="s">
        <v>356</v>
      </c>
      <c r="G197" s="139" t="s">
        <v>352</v>
      </c>
      <c r="H197" s="140">
        <v>2400</v>
      </c>
      <c r="I197" s="141"/>
      <c r="J197" s="141">
        <f>ROUND(I197*H197,2)</f>
        <v>0</v>
      </c>
      <c r="K197" s="142"/>
      <c r="L197" s="29"/>
      <c r="M197" s="143" t="s">
        <v>1</v>
      </c>
      <c r="N197" s="144" t="s">
        <v>33</v>
      </c>
      <c r="O197" s="145">
        <v>0</v>
      </c>
      <c r="P197" s="145">
        <f>O197*H197</f>
        <v>0</v>
      </c>
      <c r="Q197" s="145">
        <v>0</v>
      </c>
      <c r="R197" s="145">
        <f>Q197*H197</f>
        <v>0</v>
      </c>
      <c r="S197" s="145">
        <v>0</v>
      </c>
      <c r="T197" s="146">
        <f>S197*H197</f>
        <v>0</v>
      </c>
      <c r="AR197" s="147" t="s">
        <v>151</v>
      </c>
      <c r="AT197" s="147" t="s">
        <v>147</v>
      </c>
      <c r="AU197" s="147" t="s">
        <v>152</v>
      </c>
      <c r="AY197" s="17" t="s">
        <v>144</v>
      </c>
      <c r="BE197" s="148">
        <f>IF(N197="základná",J197,0)</f>
        <v>0</v>
      </c>
      <c r="BF197" s="148">
        <f>IF(N197="znížená",J197,0)</f>
        <v>0</v>
      </c>
      <c r="BG197" s="148">
        <f>IF(N197="zákl. prenesená",J197,0)</f>
        <v>0</v>
      </c>
      <c r="BH197" s="148">
        <f>IF(N197="zníž. prenesená",J197,0)</f>
        <v>0</v>
      </c>
      <c r="BI197" s="148">
        <f>IF(N197="nulová",J197,0)</f>
        <v>0</v>
      </c>
      <c r="BJ197" s="17" t="s">
        <v>152</v>
      </c>
      <c r="BK197" s="148">
        <f>ROUND(I197*H197,2)</f>
        <v>0</v>
      </c>
      <c r="BL197" s="17" t="s">
        <v>151</v>
      </c>
      <c r="BM197" s="147" t="s">
        <v>297</v>
      </c>
    </row>
    <row r="198" spans="2:65" s="11" customFormat="1" ht="22.9" customHeight="1">
      <c r="B198" s="124"/>
      <c r="D198" s="125" t="s">
        <v>66</v>
      </c>
      <c r="E198" s="133" t="s">
        <v>358</v>
      </c>
      <c r="F198" s="133" t="s">
        <v>359</v>
      </c>
      <c r="J198" s="134">
        <f>BK198</f>
        <v>0</v>
      </c>
      <c r="L198" s="124"/>
      <c r="M198" s="128"/>
      <c r="P198" s="129">
        <f>SUM(P199:P205)</f>
        <v>1.7487680000000001</v>
      </c>
      <c r="R198" s="129">
        <f>SUM(R199:R205)</f>
        <v>0</v>
      </c>
      <c r="T198" s="130">
        <f>SUM(T199:T205)</f>
        <v>0</v>
      </c>
      <c r="AR198" s="125" t="s">
        <v>75</v>
      </c>
      <c r="AT198" s="131" t="s">
        <v>66</v>
      </c>
      <c r="AU198" s="131" t="s">
        <v>75</v>
      </c>
      <c r="AY198" s="125" t="s">
        <v>144</v>
      </c>
      <c r="BK198" s="132">
        <f>SUM(BK199:BK205)</f>
        <v>0</v>
      </c>
    </row>
    <row r="199" spans="2:65" s="1" customFormat="1" ht="21.75" customHeight="1">
      <c r="B199" s="135"/>
      <c r="C199" s="136" t="s">
        <v>300</v>
      </c>
      <c r="D199" s="136" t="s">
        <v>147</v>
      </c>
      <c r="E199" s="137" t="s">
        <v>360</v>
      </c>
      <c r="F199" s="138" t="s">
        <v>361</v>
      </c>
      <c r="G199" s="139" t="s">
        <v>325</v>
      </c>
      <c r="H199" s="140">
        <v>0.56000000000000005</v>
      </c>
      <c r="I199" s="141"/>
      <c r="J199" s="141">
        <f>ROUND(I199*H199,2)</f>
        <v>0</v>
      </c>
      <c r="K199" s="142"/>
      <c r="L199" s="29"/>
      <c r="M199" s="143" t="s">
        <v>1</v>
      </c>
      <c r="N199" s="144" t="s">
        <v>33</v>
      </c>
      <c r="O199" s="145">
        <v>1.9162999999999999</v>
      </c>
      <c r="P199" s="145">
        <f>O199*H199</f>
        <v>1.0731280000000001</v>
      </c>
      <c r="Q199" s="145">
        <v>0</v>
      </c>
      <c r="R199" s="145">
        <f>Q199*H199</f>
        <v>0</v>
      </c>
      <c r="S199" s="145">
        <v>0</v>
      </c>
      <c r="T199" s="146">
        <f>S199*H199</f>
        <v>0</v>
      </c>
      <c r="AR199" s="147" t="s">
        <v>151</v>
      </c>
      <c r="AT199" s="147" t="s">
        <v>147</v>
      </c>
      <c r="AU199" s="147" t="s">
        <v>152</v>
      </c>
      <c r="AY199" s="17" t="s">
        <v>144</v>
      </c>
      <c r="BE199" s="148">
        <f>IF(N199="základná",J199,0)</f>
        <v>0</v>
      </c>
      <c r="BF199" s="148">
        <f>IF(N199="znížená",J199,0)</f>
        <v>0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7" t="s">
        <v>152</v>
      </c>
      <c r="BK199" s="148">
        <f>ROUND(I199*H199,2)</f>
        <v>0</v>
      </c>
      <c r="BL199" s="17" t="s">
        <v>151</v>
      </c>
      <c r="BM199" s="147" t="s">
        <v>303</v>
      </c>
    </row>
    <row r="200" spans="2:65" s="1" customFormat="1" ht="24.2" customHeight="1">
      <c r="B200" s="135"/>
      <c r="C200" s="136" t="s">
        <v>233</v>
      </c>
      <c r="D200" s="136" t="s">
        <v>147</v>
      </c>
      <c r="E200" s="137" t="s">
        <v>364</v>
      </c>
      <c r="F200" s="138" t="s">
        <v>365</v>
      </c>
      <c r="G200" s="139" t="s">
        <v>325</v>
      </c>
      <c r="H200" s="140">
        <v>1.1200000000000001</v>
      </c>
      <c r="I200" s="141"/>
      <c r="J200" s="141">
        <f>ROUND(I200*H200,2)</f>
        <v>0</v>
      </c>
      <c r="K200" s="142"/>
      <c r="L200" s="29"/>
      <c r="M200" s="143" t="s">
        <v>1</v>
      </c>
      <c r="N200" s="144" t="s">
        <v>33</v>
      </c>
      <c r="O200" s="145">
        <v>6.9800000000000001E-2</v>
      </c>
      <c r="P200" s="145">
        <f>O200*H200</f>
        <v>7.8176000000000009E-2</v>
      </c>
      <c r="Q200" s="145">
        <v>0</v>
      </c>
      <c r="R200" s="145">
        <f>Q200*H200</f>
        <v>0</v>
      </c>
      <c r="S200" s="145">
        <v>0</v>
      </c>
      <c r="T200" s="146">
        <f>S200*H200</f>
        <v>0</v>
      </c>
      <c r="AR200" s="147" t="s">
        <v>151</v>
      </c>
      <c r="AT200" s="147" t="s">
        <v>147</v>
      </c>
      <c r="AU200" s="147" t="s">
        <v>152</v>
      </c>
      <c r="AY200" s="17" t="s">
        <v>144</v>
      </c>
      <c r="BE200" s="148">
        <f>IF(N200="základná",J200,0)</f>
        <v>0</v>
      </c>
      <c r="BF200" s="148">
        <f>IF(N200="znížená",J200,0)</f>
        <v>0</v>
      </c>
      <c r="BG200" s="148">
        <f>IF(N200="zákl. prenesená",J200,0)</f>
        <v>0</v>
      </c>
      <c r="BH200" s="148">
        <f>IF(N200="zníž. prenesená",J200,0)</f>
        <v>0</v>
      </c>
      <c r="BI200" s="148">
        <f>IF(N200="nulová",J200,0)</f>
        <v>0</v>
      </c>
      <c r="BJ200" s="17" t="s">
        <v>152</v>
      </c>
      <c r="BK200" s="148">
        <f>ROUND(I200*H200,2)</f>
        <v>0</v>
      </c>
      <c r="BL200" s="17" t="s">
        <v>151</v>
      </c>
      <c r="BM200" s="147" t="s">
        <v>308</v>
      </c>
    </row>
    <row r="201" spans="2:65" s="13" customFormat="1">
      <c r="B201" s="155"/>
      <c r="D201" s="150" t="s">
        <v>153</v>
      </c>
      <c r="E201" s="156" t="s">
        <v>1</v>
      </c>
      <c r="F201" s="157" t="s">
        <v>699</v>
      </c>
      <c r="H201" s="158">
        <v>1.1200000000000001</v>
      </c>
      <c r="L201" s="155"/>
      <c r="M201" s="159"/>
      <c r="T201" s="160"/>
      <c r="AT201" s="156" t="s">
        <v>153</v>
      </c>
      <c r="AU201" s="156" t="s">
        <v>152</v>
      </c>
      <c r="AV201" s="13" t="s">
        <v>152</v>
      </c>
      <c r="AW201" s="13" t="s">
        <v>25</v>
      </c>
      <c r="AX201" s="13" t="s">
        <v>67</v>
      </c>
      <c r="AY201" s="156" t="s">
        <v>144</v>
      </c>
    </row>
    <row r="202" spans="2:65" s="14" customFormat="1">
      <c r="B202" s="161"/>
      <c r="D202" s="150" t="s">
        <v>153</v>
      </c>
      <c r="E202" s="162" t="s">
        <v>1</v>
      </c>
      <c r="F202" s="163" t="s">
        <v>156</v>
      </c>
      <c r="H202" s="164">
        <v>1.1200000000000001</v>
      </c>
      <c r="L202" s="161"/>
      <c r="M202" s="165"/>
      <c r="T202" s="166"/>
      <c r="AT202" s="162" t="s">
        <v>153</v>
      </c>
      <c r="AU202" s="162" t="s">
        <v>152</v>
      </c>
      <c r="AV202" s="14" t="s">
        <v>151</v>
      </c>
      <c r="AW202" s="14" t="s">
        <v>25</v>
      </c>
      <c r="AX202" s="14" t="s">
        <v>75</v>
      </c>
      <c r="AY202" s="162" t="s">
        <v>144</v>
      </c>
    </row>
    <row r="203" spans="2:65" s="1" customFormat="1" ht="24.2" customHeight="1">
      <c r="B203" s="135"/>
      <c r="C203" s="136" t="s">
        <v>309</v>
      </c>
      <c r="D203" s="136" t="s">
        <v>147</v>
      </c>
      <c r="E203" s="137" t="s">
        <v>368</v>
      </c>
      <c r="F203" s="138" t="s">
        <v>369</v>
      </c>
      <c r="G203" s="139" t="s">
        <v>325</v>
      </c>
      <c r="H203" s="140">
        <v>1.8160000000000001</v>
      </c>
      <c r="I203" s="141"/>
      <c r="J203" s="141">
        <f>ROUND(I203*H203,2)</f>
        <v>0</v>
      </c>
      <c r="K203" s="142"/>
      <c r="L203" s="29"/>
      <c r="M203" s="143" t="s">
        <v>1</v>
      </c>
      <c r="N203" s="144" t="s">
        <v>33</v>
      </c>
      <c r="O203" s="145">
        <v>0.32900000000000001</v>
      </c>
      <c r="P203" s="145">
        <f>O203*H203</f>
        <v>0.597464</v>
      </c>
      <c r="Q203" s="145">
        <v>0</v>
      </c>
      <c r="R203" s="145">
        <f>Q203*H203</f>
        <v>0</v>
      </c>
      <c r="S203" s="145">
        <v>0</v>
      </c>
      <c r="T203" s="146">
        <f>S203*H203</f>
        <v>0</v>
      </c>
      <c r="AR203" s="147" t="s">
        <v>151</v>
      </c>
      <c r="AT203" s="147" t="s">
        <v>147</v>
      </c>
      <c r="AU203" s="147" t="s">
        <v>152</v>
      </c>
      <c r="AY203" s="17" t="s">
        <v>144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7" t="s">
        <v>152</v>
      </c>
      <c r="BK203" s="148">
        <f>ROUND(I203*H203,2)</f>
        <v>0</v>
      </c>
      <c r="BL203" s="17" t="s">
        <v>151</v>
      </c>
      <c r="BM203" s="147" t="s">
        <v>312</v>
      </c>
    </row>
    <row r="204" spans="2:65" s="13" customFormat="1">
      <c r="B204" s="155"/>
      <c r="D204" s="150" t="s">
        <v>153</v>
      </c>
      <c r="E204" s="156" t="s">
        <v>1</v>
      </c>
      <c r="F204" s="157" t="s">
        <v>700</v>
      </c>
      <c r="H204" s="158">
        <v>1.8159999999999998</v>
      </c>
      <c r="L204" s="155"/>
      <c r="M204" s="159"/>
      <c r="T204" s="160"/>
      <c r="AT204" s="156" t="s">
        <v>153</v>
      </c>
      <c r="AU204" s="156" t="s">
        <v>152</v>
      </c>
      <c r="AV204" s="13" t="s">
        <v>152</v>
      </c>
      <c r="AW204" s="13" t="s">
        <v>25</v>
      </c>
      <c r="AX204" s="13" t="s">
        <v>67</v>
      </c>
      <c r="AY204" s="156" t="s">
        <v>144</v>
      </c>
    </row>
    <row r="205" spans="2:65" s="14" customFormat="1">
      <c r="B205" s="161"/>
      <c r="D205" s="150" t="s">
        <v>153</v>
      </c>
      <c r="E205" s="162" t="s">
        <v>1</v>
      </c>
      <c r="F205" s="163" t="s">
        <v>156</v>
      </c>
      <c r="H205" s="164">
        <v>1.8159999999999998</v>
      </c>
      <c r="L205" s="161"/>
      <c r="M205" s="165"/>
      <c r="T205" s="166"/>
      <c r="AT205" s="162" t="s">
        <v>153</v>
      </c>
      <c r="AU205" s="162" t="s">
        <v>152</v>
      </c>
      <c r="AV205" s="14" t="s">
        <v>151</v>
      </c>
      <c r="AW205" s="14" t="s">
        <v>25</v>
      </c>
      <c r="AX205" s="14" t="s">
        <v>75</v>
      </c>
      <c r="AY205" s="162" t="s">
        <v>144</v>
      </c>
    </row>
    <row r="206" spans="2:65" s="11" customFormat="1" ht="25.9" customHeight="1">
      <c r="B206" s="124"/>
      <c r="D206" s="125" t="s">
        <v>66</v>
      </c>
      <c r="E206" s="126" t="s">
        <v>372</v>
      </c>
      <c r="F206" s="126" t="s">
        <v>373</v>
      </c>
      <c r="J206" s="127">
        <f>BK206</f>
        <v>0</v>
      </c>
      <c r="L206" s="124"/>
      <c r="M206" s="128"/>
      <c r="P206" s="129">
        <f>P207+P212+P238+P242</f>
        <v>26.652462400000001</v>
      </c>
      <c r="R206" s="129">
        <f>R207+R212+R238+R242</f>
        <v>0.1167088428</v>
      </c>
      <c r="T206" s="130">
        <f>T207+T212+T238+T242</f>
        <v>2.3453999999999999E-2</v>
      </c>
      <c r="AR206" s="125" t="s">
        <v>152</v>
      </c>
      <c r="AT206" s="131" t="s">
        <v>66</v>
      </c>
      <c r="AU206" s="131" t="s">
        <v>67</v>
      </c>
      <c r="AY206" s="125" t="s">
        <v>144</v>
      </c>
      <c r="BK206" s="132">
        <f>BK207+BK212+BK238+BK242</f>
        <v>0</v>
      </c>
    </row>
    <row r="207" spans="2:65" s="11" customFormat="1" ht="22.9" customHeight="1">
      <c r="B207" s="124"/>
      <c r="D207" s="125" t="s">
        <v>66</v>
      </c>
      <c r="E207" s="133" t="s">
        <v>507</v>
      </c>
      <c r="F207" s="133" t="s">
        <v>508</v>
      </c>
      <c r="J207" s="134">
        <f>BK207</f>
        <v>0</v>
      </c>
      <c r="L207" s="124"/>
      <c r="M207" s="128"/>
      <c r="P207" s="129">
        <f>SUM(P208:P211)</f>
        <v>1.71516</v>
      </c>
      <c r="R207" s="129">
        <f>SUM(R208:R211)</f>
        <v>1.00062E-3</v>
      </c>
      <c r="T207" s="130">
        <f>SUM(T208:T211)</f>
        <v>0</v>
      </c>
      <c r="AR207" s="125" t="s">
        <v>152</v>
      </c>
      <c r="AT207" s="131" t="s">
        <v>66</v>
      </c>
      <c r="AU207" s="131" t="s">
        <v>75</v>
      </c>
      <c r="AY207" s="125" t="s">
        <v>144</v>
      </c>
      <c r="BK207" s="132">
        <f>SUM(BK208:BK211)</f>
        <v>0</v>
      </c>
    </row>
    <row r="208" spans="2:65" s="1" customFormat="1" ht="37.9" customHeight="1">
      <c r="B208" s="135"/>
      <c r="C208" s="136" t="s">
        <v>238</v>
      </c>
      <c r="D208" s="136" t="s">
        <v>147</v>
      </c>
      <c r="E208" s="137" t="s">
        <v>510</v>
      </c>
      <c r="F208" s="138" t="s">
        <v>701</v>
      </c>
      <c r="G208" s="139" t="s">
        <v>223</v>
      </c>
      <c r="H208" s="140">
        <v>1</v>
      </c>
      <c r="I208" s="141"/>
      <c r="J208" s="141">
        <f>ROUND(I208*H208,2)</f>
        <v>0</v>
      </c>
      <c r="K208" s="142"/>
      <c r="L208" s="29"/>
      <c r="M208" s="143" t="s">
        <v>1</v>
      </c>
      <c r="N208" s="144" t="s">
        <v>33</v>
      </c>
      <c r="O208" s="145">
        <v>1.2250099999999999</v>
      </c>
      <c r="P208" s="145">
        <f>O208*H208</f>
        <v>1.2250099999999999</v>
      </c>
      <c r="Q208" s="145">
        <v>0</v>
      </c>
      <c r="R208" s="145">
        <f>Q208*H208</f>
        <v>0</v>
      </c>
      <c r="S208" s="145">
        <v>0</v>
      </c>
      <c r="T208" s="146">
        <f>S208*H208</f>
        <v>0</v>
      </c>
      <c r="AR208" s="147" t="s">
        <v>187</v>
      </c>
      <c r="AT208" s="147" t="s">
        <v>147</v>
      </c>
      <c r="AU208" s="147" t="s">
        <v>152</v>
      </c>
      <c r="AY208" s="17" t="s">
        <v>144</v>
      </c>
      <c r="BE208" s="148">
        <f>IF(N208="základná",J208,0)</f>
        <v>0</v>
      </c>
      <c r="BF208" s="148">
        <f>IF(N208="znížená",J208,0)</f>
        <v>0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7" t="s">
        <v>152</v>
      </c>
      <c r="BK208" s="148">
        <f>ROUND(I208*H208,2)</f>
        <v>0</v>
      </c>
      <c r="BL208" s="17" t="s">
        <v>187</v>
      </c>
      <c r="BM208" s="147" t="s">
        <v>318</v>
      </c>
    </row>
    <row r="209" spans="2:65" s="1" customFormat="1" ht="16.5" customHeight="1">
      <c r="B209" s="135"/>
      <c r="C209" s="136" t="s">
        <v>322</v>
      </c>
      <c r="D209" s="136" t="s">
        <v>147</v>
      </c>
      <c r="E209" s="137" t="s">
        <v>520</v>
      </c>
      <c r="F209" s="138" t="s">
        <v>521</v>
      </c>
      <c r="G209" s="139" t="s">
        <v>223</v>
      </c>
      <c r="H209" s="140">
        <v>1</v>
      </c>
      <c r="I209" s="141"/>
      <c r="J209" s="141">
        <f>ROUND(I209*H209,2)</f>
        <v>0</v>
      </c>
      <c r="K209" s="142"/>
      <c r="L209" s="29"/>
      <c r="M209" s="143" t="s">
        <v>1</v>
      </c>
      <c r="N209" s="144" t="s">
        <v>33</v>
      </c>
      <c r="O209" s="145">
        <v>0.49014999999999997</v>
      </c>
      <c r="P209" s="145">
        <f>O209*H209</f>
        <v>0.49014999999999997</v>
      </c>
      <c r="Q209" s="145">
        <v>3.0620000000000002E-5</v>
      </c>
      <c r="R209" s="145">
        <f>Q209*H209</f>
        <v>3.0620000000000002E-5</v>
      </c>
      <c r="S209" s="145">
        <v>0</v>
      </c>
      <c r="T209" s="146">
        <f>S209*H209</f>
        <v>0</v>
      </c>
      <c r="AR209" s="147" t="s">
        <v>187</v>
      </c>
      <c r="AT209" s="147" t="s">
        <v>147</v>
      </c>
      <c r="AU209" s="147" t="s">
        <v>152</v>
      </c>
      <c r="AY209" s="17" t="s">
        <v>144</v>
      </c>
      <c r="BE209" s="148">
        <f>IF(N209="základná",J209,0)</f>
        <v>0</v>
      </c>
      <c r="BF209" s="148">
        <f>IF(N209="znížená",J209,0)</f>
        <v>0</v>
      </c>
      <c r="BG209" s="148">
        <f>IF(N209="zákl. prenesená",J209,0)</f>
        <v>0</v>
      </c>
      <c r="BH209" s="148">
        <f>IF(N209="zníž. prenesená",J209,0)</f>
        <v>0</v>
      </c>
      <c r="BI209" s="148">
        <f>IF(N209="nulová",J209,0)</f>
        <v>0</v>
      </c>
      <c r="BJ209" s="17" t="s">
        <v>152</v>
      </c>
      <c r="BK209" s="148">
        <f>ROUND(I209*H209,2)</f>
        <v>0</v>
      </c>
      <c r="BL209" s="17" t="s">
        <v>187</v>
      </c>
      <c r="BM209" s="147" t="s">
        <v>326</v>
      </c>
    </row>
    <row r="210" spans="2:65" s="1" customFormat="1" ht="16.5" customHeight="1">
      <c r="B210" s="135"/>
      <c r="C210" s="173" t="s">
        <v>241</v>
      </c>
      <c r="D210" s="173" t="s">
        <v>226</v>
      </c>
      <c r="E210" s="174" t="s">
        <v>702</v>
      </c>
      <c r="F210" s="175" t="s">
        <v>703</v>
      </c>
      <c r="G210" s="176" t="s">
        <v>223</v>
      </c>
      <c r="H210" s="177">
        <v>1</v>
      </c>
      <c r="I210" s="178"/>
      <c r="J210" s="178">
        <f>ROUND(I210*H210,2)</f>
        <v>0</v>
      </c>
      <c r="K210" s="179"/>
      <c r="L210" s="180"/>
      <c r="M210" s="181" t="s">
        <v>1</v>
      </c>
      <c r="N210" s="182" t="s">
        <v>33</v>
      </c>
      <c r="O210" s="145">
        <v>0</v>
      </c>
      <c r="P210" s="145">
        <f>O210*H210</f>
        <v>0</v>
      </c>
      <c r="Q210" s="145">
        <v>9.7000000000000005E-4</v>
      </c>
      <c r="R210" s="145">
        <f>Q210*H210</f>
        <v>9.7000000000000005E-4</v>
      </c>
      <c r="S210" s="145">
        <v>0</v>
      </c>
      <c r="T210" s="146">
        <f>S210*H210</f>
        <v>0</v>
      </c>
      <c r="AR210" s="147" t="s">
        <v>233</v>
      </c>
      <c r="AT210" s="147" t="s">
        <v>226</v>
      </c>
      <c r="AU210" s="147" t="s">
        <v>152</v>
      </c>
      <c r="AY210" s="17" t="s">
        <v>144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7" t="s">
        <v>152</v>
      </c>
      <c r="BK210" s="148">
        <f>ROUND(I210*H210,2)</f>
        <v>0</v>
      </c>
      <c r="BL210" s="17" t="s">
        <v>187</v>
      </c>
      <c r="BM210" s="147" t="s">
        <v>329</v>
      </c>
    </row>
    <row r="211" spans="2:65" s="1" customFormat="1" ht="24.2" customHeight="1">
      <c r="B211" s="135"/>
      <c r="C211" s="136" t="s">
        <v>331</v>
      </c>
      <c r="D211" s="136" t="s">
        <v>147</v>
      </c>
      <c r="E211" s="137" t="s">
        <v>704</v>
      </c>
      <c r="F211" s="138" t="s">
        <v>705</v>
      </c>
      <c r="G211" s="139" t="s">
        <v>352</v>
      </c>
      <c r="H211" s="140">
        <v>33.204999999999998</v>
      </c>
      <c r="I211" s="141"/>
      <c r="J211" s="141">
        <f>ROUND(I211*H211,2)</f>
        <v>0</v>
      </c>
      <c r="K211" s="142"/>
      <c r="L211" s="29"/>
      <c r="M211" s="143" t="s">
        <v>1</v>
      </c>
      <c r="N211" s="144" t="s">
        <v>33</v>
      </c>
      <c r="O211" s="145">
        <v>0</v>
      </c>
      <c r="P211" s="145">
        <f>O211*H211</f>
        <v>0</v>
      </c>
      <c r="Q211" s="145">
        <v>0</v>
      </c>
      <c r="R211" s="145">
        <f>Q211*H211</f>
        <v>0</v>
      </c>
      <c r="S211" s="145">
        <v>0</v>
      </c>
      <c r="T211" s="146">
        <f>S211*H211</f>
        <v>0</v>
      </c>
      <c r="AR211" s="147" t="s">
        <v>187</v>
      </c>
      <c r="AT211" s="147" t="s">
        <v>147</v>
      </c>
      <c r="AU211" s="147" t="s">
        <v>152</v>
      </c>
      <c r="AY211" s="17" t="s">
        <v>144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7" t="s">
        <v>152</v>
      </c>
      <c r="BK211" s="148">
        <f>ROUND(I211*H211,2)</f>
        <v>0</v>
      </c>
      <c r="BL211" s="17" t="s">
        <v>187</v>
      </c>
      <c r="BM211" s="147" t="s">
        <v>334</v>
      </c>
    </row>
    <row r="212" spans="2:65" s="11" customFormat="1" ht="22.9" customHeight="1">
      <c r="B212" s="124"/>
      <c r="D212" s="125" t="s">
        <v>66</v>
      </c>
      <c r="E212" s="133" t="s">
        <v>600</v>
      </c>
      <c r="F212" s="133" t="s">
        <v>601</v>
      </c>
      <c r="J212" s="134">
        <f>BK212</f>
        <v>0</v>
      </c>
      <c r="L212" s="124"/>
      <c r="M212" s="128"/>
      <c r="P212" s="129">
        <f>SUM(P213:P237)</f>
        <v>15.750401</v>
      </c>
      <c r="R212" s="129">
        <f>SUM(R213:R237)</f>
        <v>8.8212000000000013E-2</v>
      </c>
      <c r="T212" s="130">
        <f>SUM(T213:T237)</f>
        <v>1.4595E-2</v>
      </c>
      <c r="AR212" s="125" t="s">
        <v>152</v>
      </c>
      <c r="AT212" s="131" t="s">
        <v>66</v>
      </c>
      <c r="AU212" s="131" t="s">
        <v>75</v>
      </c>
      <c r="AY212" s="125" t="s">
        <v>144</v>
      </c>
      <c r="BK212" s="132">
        <f>SUM(BK213:BK237)</f>
        <v>0</v>
      </c>
    </row>
    <row r="213" spans="2:65" s="1" customFormat="1" ht="16.5" customHeight="1">
      <c r="B213" s="135"/>
      <c r="C213" s="136" t="s">
        <v>245</v>
      </c>
      <c r="D213" s="136" t="s">
        <v>147</v>
      </c>
      <c r="E213" s="137" t="s">
        <v>602</v>
      </c>
      <c r="F213" s="138" t="s">
        <v>603</v>
      </c>
      <c r="G213" s="139" t="s">
        <v>167</v>
      </c>
      <c r="H213" s="140">
        <v>8.9</v>
      </c>
      <c r="I213" s="141"/>
      <c r="J213" s="141">
        <f>ROUND(I213*H213,2)</f>
        <v>0</v>
      </c>
      <c r="K213" s="142"/>
      <c r="L213" s="29"/>
      <c r="M213" s="143" t="s">
        <v>1</v>
      </c>
      <c r="N213" s="144" t="s">
        <v>33</v>
      </c>
      <c r="O213" s="145">
        <v>9.5000000000000001E-2</v>
      </c>
      <c r="P213" s="145">
        <f>O213*H213</f>
        <v>0.84550000000000003</v>
      </c>
      <c r="Q213" s="145">
        <v>0</v>
      </c>
      <c r="R213" s="145">
        <f>Q213*H213</f>
        <v>0</v>
      </c>
      <c r="S213" s="145">
        <v>1E-3</v>
      </c>
      <c r="T213" s="146">
        <f>S213*H213</f>
        <v>8.8999999999999999E-3</v>
      </c>
      <c r="AR213" s="147" t="s">
        <v>187</v>
      </c>
      <c r="AT213" s="147" t="s">
        <v>147</v>
      </c>
      <c r="AU213" s="147" t="s">
        <v>152</v>
      </c>
      <c r="AY213" s="17" t="s">
        <v>144</v>
      </c>
      <c r="BE213" s="148">
        <f>IF(N213="základná",J213,0)</f>
        <v>0</v>
      </c>
      <c r="BF213" s="148">
        <f>IF(N213="znížená",J213,0)</f>
        <v>0</v>
      </c>
      <c r="BG213" s="148">
        <f>IF(N213="zákl. prenesená",J213,0)</f>
        <v>0</v>
      </c>
      <c r="BH213" s="148">
        <f>IF(N213="zníž. prenesená",J213,0)</f>
        <v>0</v>
      </c>
      <c r="BI213" s="148">
        <f>IF(N213="nulová",J213,0)</f>
        <v>0</v>
      </c>
      <c r="BJ213" s="17" t="s">
        <v>152</v>
      </c>
      <c r="BK213" s="148">
        <f>ROUND(I213*H213,2)</f>
        <v>0</v>
      </c>
      <c r="BL213" s="17" t="s">
        <v>187</v>
      </c>
      <c r="BM213" s="147" t="s">
        <v>337</v>
      </c>
    </row>
    <row r="214" spans="2:65" s="13" customFormat="1">
      <c r="B214" s="155"/>
      <c r="D214" s="150" t="s">
        <v>153</v>
      </c>
      <c r="E214" s="156" t="s">
        <v>1</v>
      </c>
      <c r="F214" s="157" t="s">
        <v>706</v>
      </c>
      <c r="H214" s="158">
        <v>8.9</v>
      </c>
      <c r="L214" s="155"/>
      <c r="M214" s="159"/>
      <c r="T214" s="160"/>
      <c r="AT214" s="156" t="s">
        <v>153</v>
      </c>
      <c r="AU214" s="156" t="s">
        <v>152</v>
      </c>
      <c r="AV214" s="13" t="s">
        <v>152</v>
      </c>
      <c r="AW214" s="13" t="s">
        <v>25</v>
      </c>
      <c r="AX214" s="13" t="s">
        <v>67</v>
      </c>
      <c r="AY214" s="156" t="s">
        <v>144</v>
      </c>
    </row>
    <row r="215" spans="2:65" s="14" customFormat="1">
      <c r="B215" s="161"/>
      <c r="D215" s="150" t="s">
        <v>153</v>
      </c>
      <c r="E215" s="162" t="s">
        <v>1</v>
      </c>
      <c r="F215" s="163" t="s">
        <v>156</v>
      </c>
      <c r="H215" s="164">
        <v>8.9</v>
      </c>
      <c r="L215" s="161"/>
      <c r="M215" s="165"/>
      <c r="T215" s="166"/>
      <c r="AT215" s="162" t="s">
        <v>153</v>
      </c>
      <c r="AU215" s="162" t="s">
        <v>152</v>
      </c>
      <c r="AV215" s="14" t="s">
        <v>151</v>
      </c>
      <c r="AW215" s="14" t="s">
        <v>25</v>
      </c>
      <c r="AX215" s="14" t="s">
        <v>75</v>
      </c>
      <c r="AY215" s="162" t="s">
        <v>144</v>
      </c>
    </row>
    <row r="216" spans="2:65" s="1" customFormat="1" ht="16.5" customHeight="1">
      <c r="B216" s="135"/>
      <c r="C216" s="136" t="s">
        <v>339</v>
      </c>
      <c r="D216" s="136" t="s">
        <v>147</v>
      </c>
      <c r="E216" s="137" t="s">
        <v>707</v>
      </c>
      <c r="F216" s="138" t="s">
        <v>708</v>
      </c>
      <c r="G216" s="139" t="s">
        <v>167</v>
      </c>
      <c r="H216" s="140">
        <v>12.3</v>
      </c>
      <c r="I216" s="141"/>
      <c r="J216" s="141">
        <f>ROUND(I216*H216,2)</f>
        <v>0</v>
      </c>
      <c r="K216" s="142"/>
      <c r="L216" s="29"/>
      <c r="M216" s="143" t="s">
        <v>1</v>
      </c>
      <c r="N216" s="144" t="s">
        <v>33</v>
      </c>
      <c r="O216" s="145">
        <v>0.25113999999999997</v>
      </c>
      <c r="P216" s="145">
        <f>O216*H216</f>
        <v>3.0890219999999999</v>
      </c>
      <c r="Q216" s="145">
        <v>4.5000000000000003E-5</v>
      </c>
      <c r="R216" s="145">
        <f>Q216*H216</f>
        <v>5.5350000000000006E-4</v>
      </c>
      <c r="S216" s="145">
        <v>0</v>
      </c>
      <c r="T216" s="146">
        <f>S216*H216</f>
        <v>0</v>
      </c>
      <c r="AR216" s="147" t="s">
        <v>187</v>
      </c>
      <c r="AT216" s="147" t="s">
        <v>147</v>
      </c>
      <c r="AU216" s="147" t="s">
        <v>152</v>
      </c>
      <c r="AY216" s="17" t="s">
        <v>144</v>
      </c>
      <c r="BE216" s="148">
        <f>IF(N216="základná",J216,0)</f>
        <v>0</v>
      </c>
      <c r="BF216" s="148">
        <f>IF(N216="znížená",J216,0)</f>
        <v>0</v>
      </c>
      <c r="BG216" s="148">
        <f>IF(N216="zákl. prenesená",J216,0)</f>
        <v>0</v>
      </c>
      <c r="BH216" s="148">
        <f>IF(N216="zníž. prenesená",J216,0)</f>
        <v>0</v>
      </c>
      <c r="BI216" s="148">
        <f>IF(N216="nulová",J216,0)</f>
        <v>0</v>
      </c>
      <c r="BJ216" s="17" t="s">
        <v>152</v>
      </c>
      <c r="BK216" s="148">
        <f>ROUND(I216*H216,2)</f>
        <v>0</v>
      </c>
      <c r="BL216" s="17" t="s">
        <v>187</v>
      </c>
      <c r="BM216" s="147" t="s">
        <v>342</v>
      </c>
    </row>
    <row r="217" spans="2:65" s="13" customFormat="1">
      <c r="B217" s="155"/>
      <c r="D217" s="150" t="s">
        <v>153</v>
      </c>
      <c r="E217" s="156" t="s">
        <v>1</v>
      </c>
      <c r="F217" s="157" t="s">
        <v>709</v>
      </c>
      <c r="H217" s="158">
        <v>10.1</v>
      </c>
      <c r="L217" s="155"/>
      <c r="M217" s="159"/>
      <c r="T217" s="160"/>
      <c r="AT217" s="156" t="s">
        <v>153</v>
      </c>
      <c r="AU217" s="156" t="s">
        <v>152</v>
      </c>
      <c r="AV217" s="13" t="s">
        <v>152</v>
      </c>
      <c r="AW217" s="13" t="s">
        <v>25</v>
      </c>
      <c r="AX217" s="13" t="s">
        <v>67</v>
      </c>
      <c r="AY217" s="156" t="s">
        <v>144</v>
      </c>
    </row>
    <row r="218" spans="2:65" s="13" customFormat="1">
      <c r="B218" s="155"/>
      <c r="D218" s="150" t="s">
        <v>153</v>
      </c>
      <c r="E218" s="156" t="s">
        <v>1</v>
      </c>
      <c r="F218" s="157" t="s">
        <v>710</v>
      </c>
      <c r="H218" s="158">
        <v>2.2000000000000002</v>
      </c>
      <c r="L218" s="155"/>
      <c r="M218" s="159"/>
      <c r="T218" s="160"/>
      <c r="AT218" s="156" t="s">
        <v>153</v>
      </c>
      <c r="AU218" s="156" t="s">
        <v>152</v>
      </c>
      <c r="AV218" s="13" t="s">
        <v>152</v>
      </c>
      <c r="AW218" s="13" t="s">
        <v>25</v>
      </c>
      <c r="AX218" s="13" t="s">
        <v>67</v>
      </c>
      <c r="AY218" s="156" t="s">
        <v>144</v>
      </c>
    </row>
    <row r="219" spans="2:65" s="14" customFormat="1">
      <c r="B219" s="161"/>
      <c r="D219" s="150" t="s">
        <v>153</v>
      </c>
      <c r="E219" s="162" t="s">
        <v>1</v>
      </c>
      <c r="F219" s="163" t="s">
        <v>156</v>
      </c>
      <c r="H219" s="164">
        <v>12.3</v>
      </c>
      <c r="L219" s="161"/>
      <c r="M219" s="165"/>
      <c r="T219" s="166"/>
      <c r="AT219" s="162" t="s">
        <v>153</v>
      </c>
      <c r="AU219" s="162" t="s">
        <v>152</v>
      </c>
      <c r="AV219" s="14" t="s">
        <v>151</v>
      </c>
      <c r="AW219" s="14" t="s">
        <v>25</v>
      </c>
      <c r="AX219" s="14" t="s">
        <v>75</v>
      </c>
      <c r="AY219" s="162" t="s">
        <v>144</v>
      </c>
    </row>
    <row r="220" spans="2:65" s="1" customFormat="1" ht="16.5" customHeight="1">
      <c r="B220" s="135"/>
      <c r="C220" s="173" t="s">
        <v>249</v>
      </c>
      <c r="D220" s="173" t="s">
        <v>226</v>
      </c>
      <c r="E220" s="174" t="s">
        <v>711</v>
      </c>
      <c r="F220" s="175" t="s">
        <v>712</v>
      </c>
      <c r="G220" s="176" t="s">
        <v>159</v>
      </c>
      <c r="H220" s="177">
        <v>1.2549999999999999</v>
      </c>
      <c r="I220" s="178"/>
      <c r="J220" s="178">
        <f>ROUND(I220*H220,2)</f>
        <v>0</v>
      </c>
      <c r="K220" s="179"/>
      <c r="L220" s="180"/>
      <c r="M220" s="181" t="s">
        <v>1</v>
      </c>
      <c r="N220" s="182" t="s">
        <v>33</v>
      </c>
      <c r="O220" s="145">
        <v>0</v>
      </c>
      <c r="P220" s="145">
        <f>O220*H220</f>
        <v>0</v>
      </c>
      <c r="Q220" s="145">
        <v>3.0000000000000001E-3</v>
      </c>
      <c r="R220" s="145">
        <f>Q220*H220</f>
        <v>3.7649999999999997E-3</v>
      </c>
      <c r="S220" s="145">
        <v>0</v>
      </c>
      <c r="T220" s="146">
        <f>S220*H220</f>
        <v>0</v>
      </c>
      <c r="AR220" s="147" t="s">
        <v>233</v>
      </c>
      <c r="AT220" s="147" t="s">
        <v>226</v>
      </c>
      <c r="AU220" s="147" t="s">
        <v>152</v>
      </c>
      <c r="AY220" s="17" t="s">
        <v>144</v>
      </c>
      <c r="BE220" s="148">
        <f>IF(N220="základná",J220,0)</f>
        <v>0</v>
      </c>
      <c r="BF220" s="148">
        <f>IF(N220="znížená",J220,0)</f>
        <v>0</v>
      </c>
      <c r="BG220" s="148">
        <f>IF(N220="zákl. prenesená",J220,0)</f>
        <v>0</v>
      </c>
      <c r="BH220" s="148">
        <f>IF(N220="zníž. prenesená",J220,0)</f>
        <v>0</v>
      </c>
      <c r="BI220" s="148">
        <f>IF(N220="nulová",J220,0)</f>
        <v>0</v>
      </c>
      <c r="BJ220" s="17" t="s">
        <v>152</v>
      </c>
      <c r="BK220" s="148">
        <f>ROUND(I220*H220,2)</f>
        <v>0</v>
      </c>
      <c r="BL220" s="17" t="s">
        <v>187</v>
      </c>
      <c r="BM220" s="147" t="s">
        <v>345</v>
      </c>
    </row>
    <row r="221" spans="2:65" s="13" customFormat="1">
      <c r="B221" s="155"/>
      <c r="D221" s="150" t="s">
        <v>153</v>
      </c>
      <c r="E221" s="156" t="s">
        <v>1</v>
      </c>
      <c r="F221" s="157" t="s">
        <v>713</v>
      </c>
      <c r="H221" s="158">
        <v>1.2545999999999999</v>
      </c>
      <c r="L221" s="155"/>
      <c r="M221" s="159"/>
      <c r="T221" s="160"/>
      <c r="AT221" s="156" t="s">
        <v>153</v>
      </c>
      <c r="AU221" s="156" t="s">
        <v>152</v>
      </c>
      <c r="AV221" s="13" t="s">
        <v>152</v>
      </c>
      <c r="AW221" s="13" t="s">
        <v>25</v>
      </c>
      <c r="AX221" s="13" t="s">
        <v>67</v>
      </c>
      <c r="AY221" s="156" t="s">
        <v>144</v>
      </c>
    </row>
    <row r="222" spans="2:65" s="14" customFormat="1">
      <c r="B222" s="161"/>
      <c r="D222" s="150" t="s">
        <v>153</v>
      </c>
      <c r="E222" s="162" t="s">
        <v>1</v>
      </c>
      <c r="F222" s="163" t="s">
        <v>156</v>
      </c>
      <c r="H222" s="164">
        <v>1.2545999999999999</v>
      </c>
      <c r="L222" s="161"/>
      <c r="M222" s="165"/>
      <c r="T222" s="166"/>
      <c r="AT222" s="162" t="s">
        <v>153</v>
      </c>
      <c r="AU222" s="162" t="s">
        <v>152</v>
      </c>
      <c r="AV222" s="14" t="s">
        <v>151</v>
      </c>
      <c r="AW222" s="14" t="s">
        <v>25</v>
      </c>
      <c r="AX222" s="14" t="s">
        <v>75</v>
      </c>
      <c r="AY222" s="162" t="s">
        <v>144</v>
      </c>
    </row>
    <row r="223" spans="2:65" s="1" customFormat="1" ht="24.2" customHeight="1">
      <c r="B223" s="135"/>
      <c r="C223" s="136" t="s">
        <v>346</v>
      </c>
      <c r="D223" s="136" t="s">
        <v>147</v>
      </c>
      <c r="E223" s="137" t="s">
        <v>607</v>
      </c>
      <c r="F223" s="138" t="s">
        <v>608</v>
      </c>
      <c r="G223" s="139" t="s">
        <v>159</v>
      </c>
      <c r="H223" s="140">
        <v>5.6950000000000003</v>
      </c>
      <c r="I223" s="141"/>
      <c r="J223" s="141">
        <f>ROUND(I223*H223,2)</f>
        <v>0</v>
      </c>
      <c r="K223" s="142"/>
      <c r="L223" s="29"/>
      <c r="M223" s="143" t="s">
        <v>1</v>
      </c>
      <c r="N223" s="144" t="s">
        <v>33</v>
      </c>
      <c r="O223" s="145">
        <v>0.24099999999999999</v>
      </c>
      <c r="P223" s="145">
        <f>O223*H223</f>
        <v>1.372495</v>
      </c>
      <c r="Q223" s="145">
        <v>0</v>
      </c>
      <c r="R223" s="145">
        <f>Q223*H223</f>
        <v>0</v>
      </c>
      <c r="S223" s="145">
        <v>1E-3</v>
      </c>
      <c r="T223" s="146">
        <f>S223*H223</f>
        <v>5.6950000000000004E-3</v>
      </c>
      <c r="AR223" s="147" t="s">
        <v>187</v>
      </c>
      <c r="AT223" s="147" t="s">
        <v>147</v>
      </c>
      <c r="AU223" s="147" t="s">
        <v>152</v>
      </c>
      <c r="AY223" s="17" t="s">
        <v>144</v>
      </c>
      <c r="BE223" s="148">
        <f>IF(N223="základná",J223,0)</f>
        <v>0</v>
      </c>
      <c r="BF223" s="148">
        <f>IF(N223="znížená",J223,0)</f>
        <v>0</v>
      </c>
      <c r="BG223" s="148">
        <f>IF(N223="zákl. prenesená",J223,0)</f>
        <v>0</v>
      </c>
      <c r="BH223" s="148">
        <f>IF(N223="zníž. prenesená",J223,0)</f>
        <v>0</v>
      </c>
      <c r="BI223" s="148">
        <f>IF(N223="nulová",J223,0)</f>
        <v>0</v>
      </c>
      <c r="BJ223" s="17" t="s">
        <v>152</v>
      </c>
      <c r="BK223" s="148">
        <f>ROUND(I223*H223,2)</f>
        <v>0</v>
      </c>
      <c r="BL223" s="17" t="s">
        <v>187</v>
      </c>
      <c r="BM223" s="147" t="s">
        <v>349</v>
      </c>
    </row>
    <row r="224" spans="2:65" s="1" customFormat="1" ht="16.5" customHeight="1">
      <c r="B224" s="135"/>
      <c r="C224" s="136" t="s">
        <v>253</v>
      </c>
      <c r="D224" s="136" t="s">
        <v>147</v>
      </c>
      <c r="E224" s="137" t="s">
        <v>714</v>
      </c>
      <c r="F224" s="138" t="s">
        <v>715</v>
      </c>
      <c r="G224" s="139" t="s">
        <v>159</v>
      </c>
      <c r="H224" s="140">
        <v>6.3</v>
      </c>
      <c r="I224" s="141"/>
      <c r="J224" s="141">
        <f>ROUND(I224*H224,2)</f>
        <v>0</v>
      </c>
      <c r="K224" s="142"/>
      <c r="L224" s="29"/>
      <c r="M224" s="143" t="s">
        <v>1</v>
      </c>
      <c r="N224" s="144" t="s">
        <v>33</v>
      </c>
      <c r="O224" s="145">
        <v>0.43128</v>
      </c>
      <c r="P224" s="145">
        <f>O224*H224</f>
        <v>2.7170639999999997</v>
      </c>
      <c r="Q224" s="145">
        <v>4.0000000000000002E-4</v>
      </c>
      <c r="R224" s="145">
        <f>Q224*H224</f>
        <v>2.5200000000000001E-3</v>
      </c>
      <c r="S224" s="145">
        <v>0</v>
      </c>
      <c r="T224" s="146">
        <f>S224*H224</f>
        <v>0</v>
      </c>
      <c r="AR224" s="147" t="s">
        <v>187</v>
      </c>
      <c r="AT224" s="147" t="s">
        <v>147</v>
      </c>
      <c r="AU224" s="147" t="s">
        <v>152</v>
      </c>
      <c r="AY224" s="17" t="s">
        <v>144</v>
      </c>
      <c r="BE224" s="148">
        <f>IF(N224="základná",J224,0)</f>
        <v>0</v>
      </c>
      <c r="BF224" s="148">
        <f>IF(N224="znížená",J224,0)</f>
        <v>0</v>
      </c>
      <c r="BG224" s="148">
        <f>IF(N224="zákl. prenesená",J224,0)</f>
        <v>0</v>
      </c>
      <c r="BH224" s="148">
        <f>IF(N224="zníž. prenesená",J224,0)</f>
        <v>0</v>
      </c>
      <c r="BI224" s="148">
        <f>IF(N224="nulová",J224,0)</f>
        <v>0</v>
      </c>
      <c r="BJ224" s="17" t="s">
        <v>152</v>
      </c>
      <c r="BK224" s="148">
        <f>ROUND(I224*H224,2)</f>
        <v>0</v>
      </c>
      <c r="BL224" s="17" t="s">
        <v>187</v>
      </c>
      <c r="BM224" s="147" t="s">
        <v>353</v>
      </c>
    </row>
    <row r="225" spans="2:65" s="13" customFormat="1">
      <c r="B225" s="155"/>
      <c r="D225" s="150" t="s">
        <v>153</v>
      </c>
      <c r="E225" s="156" t="s">
        <v>1</v>
      </c>
      <c r="F225" s="157" t="s">
        <v>683</v>
      </c>
      <c r="H225" s="158">
        <v>5.6950000000000003</v>
      </c>
      <c r="L225" s="155"/>
      <c r="M225" s="159"/>
      <c r="T225" s="160"/>
      <c r="AT225" s="156" t="s">
        <v>153</v>
      </c>
      <c r="AU225" s="156" t="s">
        <v>152</v>
      </c>
      <c r="AV225" s="13" t="s">
        <v>152</v>
      </c>
      <c r="AW225" s="13" t="s">
        <v>25</v>
      </c>
      <c r="AX225" s="13" t="s">
        <v>67</v>
      </c>
      <c r="AY225" s="156" t="s">
        <v>144</v>
      </c>
    </row>
    <row r="226" spans="2:65" s="13" customFormat="1">
      <c r="B226" s="155"/>
      <c r="D226" s="150" t="s">
        <v>153</v>
      </c>
      <c r="E226" s="156" t="s">
        <v>1</v>
      </c>
      <c r="F226" s="157" t="s">
        <v>684</v>
      </c>
      <c r="H226" s="158">
        <v>0.60499999999999998</v>
      </c>
      <c r="L226" s="155"/>
      <c r="M226" s="159"/>
      <c r="T226" s="160"/>
      <c r="AT226" s="156" t="s">
        <v>153</v>
      </c>
      <c r="AU226" s="156" t="s">
        <v>152</v>
      </c>
      <c r="AV226" s="13" t="s">
        <v>152</v>
      </c>
      <c r="AW226" s="13" t="s">
        <v>25</v>
      </c>
      <c r="AX226" s="13" t="s">
        <v>67</v>
      </c>
      <c r="AY226" s="156" t="s">
        <v>144</v>
      </c>
    </row>
    <row r="227" spans="2:65" s="14" customFormat="1">
      <c r="B227" s="161"/>
      <c r="D227" s="150" t="s">
        <v>153</v>
      </c>
      <c r="E227" s="162" t="s">
        <v>1</v>
      </c>
      <c r="F227" s="163" t="s">
        <v>156</v>
      </c>
      <c r="H227" s="164">
        <v>6.3</v>
      </c>
      <c r="L227" s="161"/>
      <c r="M227" s="165"/>
      <c r="T227" s="166"/>
      <c r="AT227" s="162" t="s">
        <v>153</v>
      </c>
      <c r="AU227" s="162" t="s">
        <v>152</v>
      </c>
      <c r="AV227" s="14" t="s">
        <v>151</v>
      </c>
      <c r="AW227" s="14" t="s">
        <v>25</v>
      </c>
      <c r="AX227" s="14" t="s">
        <v>75</v>
      </c>
      <c r="AY227" s="162" t="s">
        <v>144</v>
      </c>
    </row>
    <row r="228" spans="2:65" s="1" customFormat="1" ht="16.5" customHeight="1">
      <c r="B228" s="135"/>
      <c r="C228" s="173" t="s">
        <v>354</v>
      </c>
      <c r="D228" s="173" t="s">
        <v>226</v>
      </c>
      <c r="E228" s="174" t="s">
        <v>716</v>
      </c>
      <c r="F228" s="175" t="s">
        <v>717</v>
      </c>
      <c r="G228" s="176" t="s">
        <v>159</v>
      </c>
      <c r="H228" s="177">
        <v>6.4889999999999999</v>
      </c>
      <c r="I228" s="178"/>
      <c r="J228" s="178">
        <f>ROUND(I228*H228,2)</f>
        <v>0</v>
      </c>
      <c r="K228" s="179"/>
      <c r="L228" s="180"/>
      <c r="M228" s="181" t="s">
        <v>1</v>
      </c>
      <c r="N228" s="182" t="s">
        <v>33</v>
      </c>
      <c r="O228" s="145">
        <v>0</v>
      </c>
      <c r="P228" s="145">
        <f>O228*H228</f>
        <v>0</v>
      </c>
      <c r="Q228" s="145">
        <v>3.0000000000000001E-3</v>
      </c>
      <c r="R228" s="145">
        <f>Q228*H228</f>
        <v>1.9467000000000002E-2</v>
      </c>
      <c r="S228" s="145">
        <v>0</v>
      </c>
      <c r="T228" s="146">
        <f>S228*H228</f>
        <v>0</v>
      </c>
      <c r="AR228" s="147" t="s">
        <v>233</v>
      </c>
      <c r="AT228" s="147" t="s">
        <v>226</v>
      </c>
      <c r="AU228" s="147" t="s">
        <v>152</v>
      </c>
      <c r="AY228" s="17" t="s">
        <v>144</v>
      </c>
      <c r="BE228" s="148">
        <f>IF(N228="základná",J228,0)</f>
        <v>0</v>
      </c>
      <c r="BF228" s="148">
        <f>IF(N228="znížená",J228,0)</f>
        <v>0</v>
      </c>
      <c r="BG228" s="148">
        <f>IF(N228="zákl. prenesená",J228,0)</f>
        <v>0</v>
      </c>
      <c r="BH228" s="148">
        <f>IF(N228="zníž. prenesená",J228,0)</f>
        <v>0</v>
      </c>
      <c r="BI228" s="148">
        <f>IF(N228="nulová",J228,0)</f>
        <v>0</v>
      </c>
      <c r="BJ228" s="17" t="s">
        <v>152</v>
      </c>
      <c r="BK228" s="148">
        <f>ROUND(I228*H228,2)</f>
        <v>0</v>
      </c>
      <c r="BL228" s="17" t="s">
        <v>187</v>
      </c>
      <c r="BM228" s="147" t="s">
        <v>357</v>
      </c>
    </row>
    <row r="229" spans="2:65" s="13" customFormat="1">
      <c r="B229" s="155"/>
      <c r="D229" s="150" t="s">
        <v>153</v>
      </c>
      <c r="E229" s="156" t="s">
        <v>1</v>
      </c>
      <c r="F229" s="157" t="s">
        <v>718</v>
      </c>
      <c r="H229" s="158">
        <v>6.4889999999999999</v>
      </c>
      <c r="L229" s="155"/>
      <c r="M229" s="159"/>
      <c r="T229" s="160"/>
      <c r="AT229" s="156" t="s">
        <v>153</v>
      </c>
      <c r="AU229" s="156" t="s">
        <v>152</v>
      </c>
      <c r="AV229" s="13" t="s">
        <v>152</v>
      </c>
      <c r="AW229" s="13" t="s">
        <v>25</v>
      </c>
      <c r="AX229" s="13" t="s">
        <v>67</v>
      </c>
      <c r="AY229" s="156" t="s">
        <v>144</v>
      </c>
    </row>
    <row r="230" spans="2:65" s="14" customFormat="1">
      <c r="B230" s="161"/>
      <c r="D230" s="150" t="s">
        <v>153</v>
      </c>
      <c r="E230" s="162" t="s">
        <v>1</v>
      </c>
      <c r="F230" s="163" t="s">
        <v>156</v>
      </c>
      <c r="H230" s="164">
        <v>6.4889999999999999</v>
      </c>
      <c r="L230" s="161"/>
      <c r="M230" s="165"/>
      <c r="T230" s="166"/>
      <c r="AT230" s="162" t="s">
        <v>153</v>
      </c>
      <c r="AU230" s="162" t="s">
        <v>152</v>
      </c>
      <c r="AV230" s="14" t="s">
        <v>151</v>
      </c>
      <c r="AW230" s="14" t="s">
        <v>25</v>
      </c>
      <c r="AX230" s="14" t="s">
        <v>75</v>
      </c>
      <c r="AY230" s="162" t="s">
        <v>144</v>
      </c>
    </row>
    <row r="231" spans="2:65" s="1" customFormat="1" ht="24.2" customHeight="1">
      <c r="B231" s="135"/>
      <c r="C231" s="136" t="s">
        <v>256</v>
      </c>
      <c r="D231" s="136" t="s">
        <v>147</v>
      </c>
      <c r="E231" s="137" t="s">
        <v>719</v>
      </c>
      <c r="F231" s="138" t="s">
        <v>720</v>
      </c>
      <c r="G231" s="139" t="s">
        <v>159</v>
      </c>
      <c r="H231" s="140">
        <v>6.3</v>
      </c>
      <c r="I231" s="141"/>
      <c r="J231" s="141">
        <f t="shared" ref="J231:J237" si="0">ROUND(I231*H231,2)</f>
        <v>0</v>
      </c>
      <c r="K231" s="142"/>
      <c r="L231" s="29"/>
      <c r="M231" s="143" t="s">
        <v>1</v>
      </c>
      <c r="N231" s="144" t="s">
        <v>33</v>
      </c>
      <c r="O231" s="145">
        <v>3.9E-2</v>
      </c>
      <c r="P231" s="145">
        <f t="shared" ref="P231:P237" si="1">O231*H231</f>
        <v>0.2457</v>
      </c>
      <c r="Q231" s="145">
        <v>0</v>
      </c>
      <c r="R231" s="145">
        <f t="shared" ref="R231:R237" si="2">Q231*H231</f>
        <v>0</v>
      </c>
      <c r="S231" s="145">
        <v>0</v>
      </c>
      <c r="T231" s="146">
        <f t="shared" ref="T231:T237" si="3">S231*H231</f>
        <v>0</v>
      </c>
      <c r="AR231" s="147" t="s">
        <v>187</v>
      </c>
      <c r="AT231" s="147" t="s">
        <v>147</v>
      </c>
      <c r="AU231" s="147" t="s">
        <v>152</v>
      </c>
      <c r="AY231" s="17" t="s">
        <v>144</v>
      </c>
      <c r="BE231" s="148">
        <f t="shared" ref="BE231:BE237" si="4">IF(N231="základná",J231,0)</f>
        <v>0</v>
      </c>
      <c r="BF231" s="148">
        <f t="shared" ref="BF231:BF237" si="5">IF(N231="znížená",J231,0)</f>
        <v>0</v>
      </c>
      <c r="BG231" s="148">
        <f t="shared" ref="BG231:BG237" si="6">IF(N231="zákl. prenesená",J231,0)</f>
        <v>0</v>
      </c>
      <c r="BH231" s="148">
        <f t="shared" ref="BH231:BH237" si="7">IF(N231="zníž. prenesená",J231,0)</f>
        <v>0</v>
      </c>
      <c r="BI231" s="148">
        <f t="shared" ref="BI231:BI237" si="8">IF(N231="nulová",J231,0)</f>
        <v>0</v>
      </c>
      <c r="BJ231" s="17" t="s">
        <v>152</v>
      </c>
      <c r="BK231" s="148">
        <f t="shared" ref="BK231:BK237" si="9">ROUND(I231*H231,2)</f>
        <v>0</v>
      </c>
      <c r="BL231" s="17" t="s">
        <v>187</v>
      </c>
      <c r="BM231" s="147" t="s">
        <v>362</v>
      </c>
    </row>
    <row r="232" spans="2:65" s="1" customFormat="1" ht="21.75" customHeight="1">
      <c r="B232" s="135"/>
      <c r="C232" s="136" t="s">
        <v>363</v>
      </c>
      <c r="D232" s="136" t="s">
        <v>147</v>
      </c>
      <c r="E232" s="137" t="s">
        <v>721</v>
      </c>
      <c r="F232" s="138" t="s">
        <v>722</v>
      </c>
      <c r="G232" s="139" t="s">
        <v>159</v>
      </c>
      <c r="H232" s="140">
        <v>6.3</v>
      </c>
      <c r="I232" s="141"/>
      <c r="J232" s="141">
        <f t="shared" si="0"/>
        <v>0</v>
      </c>
      <c r="K232" s="142"/>
      <c r="L232" s="29"/>
      <c r="M232" s="143" t="s">
        <v>1</v>
      </c>
      <c r="N232" s="144" t="s">
        <v>33</v>
      </c>
      <c r="O232" s="145">
        <v>0.08</v>
      </c>
      <c r="P232" s="145">
        <f t="shared" si="1"/>
        <v>0.504</v>
      </c>
      <c r="Q232" s="145">
        <v>0</v>
      </c>
      <c r="R232" s="145">
        <f t="shared" si="2"/>
        <v>0</v>
      </c>
      <c r="S232" s="145">
        <v>0</v>
      </c>
      <c r="T232" s="146">
        <f t="shared" si="3"/>
        <v>0</v>
      </c>
      <c r="AR232" s="147" t="s">
        <v>187</v>
      </c>
      <c r="AT232" s="147" t="s">
        <v>147</v>
      </c>
      <c r="AU232" s="147" t="s">
        <v>152</v>
      </c>
      <c r="AY232" s="17" t="s">
        <v>144</v>
      </c>
      <c r="BE232" s="148">
        <f t="shared" si="4"/>
        <v>0</v>
      </c>
      <c r="BF232" s="148">
        <f t="shared" si="5"/>
        <v>0</v>
      </c>
      <c r="BG232" s="148">
        <f t="shared" si="6"/>
        <v>0</v>
      </c>
      <c r="BH232" s="148">
        <f t="shared" si="7"/>
        <v>0</v>
      </c>
      <c r="BI232" s="148">
        <f t="shared" si="8"/>
        <v>0</v>
      </c>
      <c r="BJ232" s="17" t="s">
        <v>152</v>
      </c>
      <c r="BK232" s="148">
        <f t="shared" si="9"/>
        <v>0</v>
      </c>
      <c r="BL232" s="17" t="s">
        <v>187</v>
      </c>
      <c r="BM232" s="147" t="s">
        <v>366</v>
      </c>
    </row>
    <row r="233" spans="2:65" s="1" customFormat="1" ht="24.2" customHeight="1">
      <c r="B233" s="135"/>
      <c r="C233" s="136" t="s">
        <v>259</v>
      </c>
      <c r="D233" s="136" t="s">
        <v>147</v>
      </c>
      <c r="E233" s="137" t="s">
        <v>723</v>
      </c>
      <c r="F233" s="138" t="s">
        <v>724</v>
      </c>
      <c r="G233" s="139" t="s">
        <v>159</v>
      </c>
      <c r="H233" s="140">
        <v>6.3</v>
      </c>
      <c r="I233" s="141"/>
      <c r="J233" s="141">
        <f t="shared" si="0"/>
        <v>0</v>
      </c>
      <c r="K233" s="142"/>
      <c r="L233" s="29"/>
      <c r="M233" s="143" t="s">
        <v>1</v>
      </c>
      <c r="N233" s="144" t="s">
        <v>33</v>
      </c>
      <c r="O233" s="145">
        <v>1.315E-2</v>
      </c>
      <c r="P233" s="145">
        <f t="shared" si="1"/>
        <v>8.2845000000000002E-2</v>
      </c>
      <c r="Q233" s="145">
        <v>8.5000000000000006E-5</v>
      </c>
      <c r="R233" s="145">
        <f t="shared" si="2"/>
        <v>5.3550000000000006E-4</v>
      </c>
      <c r="S233" s="145">
        <v>0</v>
      </c>
      <c r="T233" s="146">
        <f t="shared" si="3"/>
        <v>0</v>
      </c>
      <c r="AR233" s="147" t="s">
        <v>187</v>
      </c>
      <c r="AT233" s="147" t="s">
        <v>147</v>
      </c>
      <c r="AU233" s="147" t="s">
        <v>152</v>
      </c>
      <c r="AY233" s="17" t="s">
        <v>144</v>
      </c>
      <c r="BE233" s="148">
        <f t="shared" si="4"/>
        <v>0</v>
      </c>
      <c r="BF233" s="148">
        <f t="shared" si="5"/>
        <v>0</v>
      </c>
      <c r="BG233" s="148">
        <f t="shared" si="6"/>
        <v>0</v>
      </c>
      <c r="BH233" s="148">
        <f t="shared" si="7"/>
        <v>0</v>
      </c>
      <c r="BI233" s="148">
        <f t="shared" si="8"/>
        <v>0</v>
      </c>
      <c r="BJ233" s="17" t="s">
        <v>152</v>
      </c>
      <c r="BK233" s="148">
        <f t="shared" si="9"/>
        <v>0</v>
      </c>
      <c r="BL233" s="17" t="s">
        <v>187</v>
      </c>
      <c r="BM233" s="147" t="s">
        <v>370</v>
      </c>
    </row>
    <row r="234" spans="2:65" s="1" customFormat="1" ht="24.2" customHeight="1">
      <c r="B234" s="135"/>
      <c r="C234" s="136" t="s">
        <v>376</v>
      </c>
      <c r="D234" s="136" t="s">
        <v>147</v>
      </c>
      <c r="E234" s="137" t="s">
        <v>725</v>
      </c>
      <c r="F234" s="138" t="s">
        <v>726</v>
      </c>
      <c r="G234" s="139" t="s">
        <v>159</v>
      </c>
      <c r="H234" s="140">
        <v>1.5</v>
      </c>
      <c r="I234" s="141"/>
      <c r="J234" s="141">
        <f t="shared" si="0"/>
        <v>0</v>
      </c>
      <c r="K234" s="142"/>
      <c r="L234" s="29"/>
      <c r="M234" s="143" t="s">
        <v>1</v>
      </c>
      <c r="N234" s="144" t="s">
        <v>33</v>
      </c>
      <c r="O234" s="145">
        <v>0.16211999999999999</v>
      </c>
      <c r="P234" s="145">
        <f t="shared" si="1"/>
        <v>0.24317999999999998</v>
      </c>
      <c r="Q234" s="145">
        <v>4.4999999999999997E-3</v>
      </c>
      <c r="R234" s="145">
        <f t="shared" si="2"/>
        <v>6.7499999999999991E-3</v>
      </c>
      <c r="S234" s="145">
        <v>0</v>
      </c>
      <c r="T234" s="146">
        <f t="shared" si="3"/>
        <v>0</v>
      </c>
      <c r="AR234" s="147" t="s">
        <v>187</v>
      </c>
      <c r="AT234" s="147" t="s">
        <v>147</v>
      </c>
      <c r="AU234" s="147" t="s">
        <v>152</v>
      </c>
      <c r="AY234" s="17" t="s">
        <v>144</v>
      </c>
      <c r="BE234" s="148">
        <f t="shared" si="4"/>
        <v>0</v>
      </c>
      <c r="BF234" s="148">
        <f t="shared" si="5"/>
        <v>0</v>
      </c>
      <c r="BG234" s="148">
        <f t="shared" si="6"/>
        <v>0</v>
      </c>
      <c r="BH234" s="148">
        <f t="shared" si="7"/>
        <v>0</v>
      </c>
      <c r="BI234" s="148">
        <f t="shared" si="8"/>
        <v>0</v>
      </c>
      <c r="BJ234" s="17" t="s">
        <v>152</v>
      </c>
      <c r="BK234" s="148">
        <f t="shared" si="9"/>
        <v>0</v>
      </c>
      <c r="BL234" s="17" t="s">
        <v>187</v>
      </c>
      <c r="BM234" s="147" t="s">
        <v>379</v>
      </c>
    </row>
    <row r="235" spans="2:65" s="1" customFormat="1" ht="21.75" customHeight="1">
      <c r="B235" s="135"/>
      <c r="C235" s="136" t="s">
        <v>263</v>
      </c>
      <c r="D235" s="136" t="s">
        <v>147</v>
      </c>
      <c r="E235" s="137" t="s">
        <v>727</v>
      </c>
      <c r="F235" s="138" t="s">
        <v>728</v>
      </c>
      <c r="G235" s="139" t="s">
        <v>159</v>
      </c>
      <c r="H235" s="140">
        <v>6.3</v>
      </c>
      <c r="I235" s="141"/>
      <c r="J235" s="141">
        <f t="shared" si="0"/>
        <v>0</v>
      </c>
      <c r="K235" s="142"/>
      <c r="L235" s="29"/>
      <c r="M235" s="143" t="s">
        <v>1</v>
      </c>
      <c r="N235" s="144" t="s">
        <v>33</v>
      </c>
      <c r="O235" s="145">
        <v>0.22864999999999999</v>
      </c>
      <c r="P235" s="145">
        <f t="shared" si="1"/>
        <v>1.4404949999999999</v>
      </c>
      <c r="Q235" s="145">
        <v>8.6700000000000006E-3</v>
      </c>
      <c r="R235" s="145">
        <f t="shared" si="2"/>
        <v>5.4621000000000003E-2</v>
      </c>
      <c r="S235" s="145">
        <v>0</v>
      </c>
      <c r="T235" s="146">
        <f t="shared" si="3"/>
        <v>0</v>
      </c>
      <c r="AR235" s="147" t="s">
        <v>187</v>
      </c>
      <c r="AT235" s="147" t="s">
        <v>147</v>
      </c>
      <c r="AU235" s="147" t="s">
        <v>152</v>
      </c>
      <c r="AY235" s="17" t="s">
        <v>144</v>
      </c>
      <c r="BE235" s="148">
        <f t="shared" si="4"/>
        <v>0</v>
      </c>
      <c r="BF235" s="148">
        <f t="shared" si="5"/>
        <v>0</v>
      </c>
      <c r="BG235" s="148">
        <f t="shared" si="6"/>
        <v>0</v>
      </c>
      <c r="BH235" s="148">
        <f t="shared" si="7"/>
        <v>0</v>
      </c>
      <c r="BI235" s="148">
        <f t="shared" si="8"/>
        <v>0</v>
      </c>
      <c r="BJ235" s="17" t="s">
        <v>152</v>
      </c>
      <c r="BK235" s="148">
        <f t="shared" si="9"/>
        <v>0</v>
      </c>
      <c r="BL235" s="17" t="s">
        <v>187</v>
      </c>
      <c r="BM235" s="147" t="s">
        <v>384</v>
      </c>
    </row>
    <row r="236" spans="2:65" s="1" customFormat="1" ht="24.2" customHeight="1">
      <c r="B236" s="135"/>
      <c r="C236" s="136" t="s">
        <v>386</v>
      </c>
      <c r="D236" s="136" t="s">
        <v>147</v>
      </c>
      <c r="E236" s="137" t="s">
        <v>729</v>
      </c>
      <c r="F236" s="138" t="s">
        <v>730</v>
      </c>
      <c r="G236" s="139" t="s">
        <v>159</v>
      </c>
      <c r="H236" s="140">
        <v>6.3</v>
      </c>
      <c r="I236" s="141"/>
      <c r="J236" s="141">
        <f t="shared" si="0"/>
        <v>0</v>
      </c>
      <c r="K236" s="142"/>
      <c r="L236" s="29"/>
      <c r="M236" s="143" t="s">
        <v>1</v>
      </c>
      <c r="N236" s="144" t="s">
        <v>33</v>
      </c>
      <c r="O236" s="145">
        <v>0.82699999999999996</v>
      </c>
      <c r="P236" s="145">
        <f t="shared" si="1"/>
        <v>5.2100999999999997</v>
      </c>
      <c r="Q236" s="145">
        <v>0</v>
      </c>
      <c r="R236" s="145">
        <f t="shared" si="2"/>
        <v>0</v>
      </c>
      <c r="S236" s="145">
        <v>0</v>
      </c>
      <c r="T236" s="146">
        <f t="shared" si="3"/>
        <v>0</v>
      </c>
      <c r="AR236" s="147" t="s">
        <v>187</v>
      </c>
      <c r="AT236" s="147" t="s">
        <v>147</v>
      </c>
      <c r="AU236" s="147" t="s">
        <v>152</v>
      </c>
      <c r="AY236" s="17" t="s">
        <v>144</v>
      </c>
      <c r="BE236" s="148">
        <f t="shared" si="4"/>
        <v>0</v>
      </c>
      <c r="BF236" s="148">
        <f t="shared" si="5"/>
        <v>0</v>
      </c>
      <c r="BG236" s="148">
        <f t="shared" si="6"/>
        <v>0</v>
      </c>
      <c r="BH236" s="148">
        <f t="shared" si="7"/>
        <v>0</v>
      </c>
      <c r="BI236" s="148">
        <f t="shared" si="8"/>
        <v>0</v>
      </c>
      <c r="BJ236" s="17" t="s">
        <v>152</v>
      </c>
      <c r="BK236" s="148">
        <f t="shared" si="9"/>
        <v>0</v>
      </c>
      <c r="BL236" s="17" t="s">
        <v>187</v>
      </c>
      <c r="BM236" s="147" t="s">
        <v>389</v>
      </c>
    </row>
    <row r="237" spans="2:65" s="1" customFormat="1" ht="24.2" customHeight="1">
      <c r="B237" s="135"/>
      <c r="C237" s="136" t="s">
        <v>268</v>
      </c>
      <c r="D237" s="136" t="s">
        <v>147</v>
      </c>
      <c r="E237" s="137" t="s">
        <v>610</v>
      </c>
      <c r="F237" s="138" t="s">
        <v>611</v>
      </c>
      <c r="G237" s="139" t="s">
        <v>352</v>
      </c>
      <c r="H237" s="140">
        <v>35.863999999999997</v>
      </c>
      <c r="I237" s="141"/>
      <c r="J237" s="141">
        <f t="shared" si="0"/>
        <v>0</v>
      </c>
      <c r="K237" s="142"/>
      <c r="L237" s="29"/>
      <c r="M237" s="143" t="s">
        <v>1</v>
      </c>
      <c r="N237" s="144" t="s">
        <v>33</v>
      </c>
      <c r="O237" s="145">
        <v>0</v>
      </c>
      <c r="P237" s="145">
        <f t="shared" si="1"/>
        <v>0</v>
      </c>
      <c r="Q237" s="145">
        <v>0</v>
      </c>
      <c r="R237" s="145">
        <f t="shared" si="2"/>
        <v>0</v>
      </c>
      <c r="S237" s="145">
        <v>0</v>
      </c>
      <c r="T237" s="146">
        <f t="shared" si="3"/>
        <v>0</v>
      </c>
      <c r="AR237" s="147" t="s">
        <v>187</v>
      </c>
      <c r="AT237" s="147" t="s">
        <v>147</v>
      </c>
      <c r="AU237" s="147" t="s">
        <v>152</v>
      </c>
      <c r="AY237" s="17" t="s">
        <v>144</v>
      </c>
      <c r="BE237" s="148">
        <f t="shared" si="4"/>
        <v>0</v>
      </c>
      <c r="BF237" s="148">
        <f t="shared" si="5"/>
        <v>0</v>
      </c>
      <c r="BG237" s="148">
        <f t="shared" si="6"/>
        <v>0</v>
      </c>
      <c r="BH237" s="148">
        <f t="shared" si="7"/>
        <v>0</v>
      </c>
      <c r="BI237" s="148">
        <f t="shared" si="8"/>
        <v>0</v>
      </c>
      <c r="BJ237" s="17" t="s">
        <v>152</v>
      </c>
      <c r="BK237" s="148">
        <f t="shared" si="9"/>
        <v>0</v>
      </c>
      <c r="BL237" s="17" t="s">
        <v>187</v>
      </c>
      <c r="BM237" s="147" t="s">
        <v>394</v>
      </c>
    </row>
    <row r="238" spans="2:65" s="11" customFormat="1" ht="22.9" customHeight="1">
      <c r="B238" s="124"/>
      <c r="D238" s="125" t="s">
        <v>66</v>
      </c>
      <c r="E238" s="133" t="s">
        <v>731</v>
      </c>
      <c r="F238" s="133" t="s">
        <v>732</v>
      </c>
      <c r="J238" s="134">
        <f>BK238</f>
        <v>0</v>
      </c>
      <c r="L238" s="124"/>
      <c r="M238" s="128"/>
      <c r="P238" s="129">
        <f>SUM(P239:P241)</f>
        <v>2.0275919999999998</v>
      </c>
      <c r="R238" s="129">
        <f>SUM(R239:R241)</f>
        <v>6.4141056E-3</v>
      </c>
      <c r="T238" s="130">
        <f>SUM(T239:T241)</f>
        <v>0</v>
      </c>
      <c r="AR238" s="125" t="s">
        <v>152</v>
      </c>
      <c r="AT238" s="131" t="s">
        <v>66</v>
      </c>
      <c r="AU238" s="131" t="s">
        <v>75</v>
      </c>
      <c r="AY238" s="125" t="s">
        <v>144</v>
      </c>
      <c r="BK238" s="132">
        <f>SUM(BK239:BK241)</f>
        <v>0</v>
      </c>
    </row>
    <row r="239" spans="2:65" s="1" customFormat="1" ht="24.2" customHeight="1">
      <c r="B239" s="135"/>
      <c r="C239" s="136" t="s">
        <v>396</v>
      </c>
      <c r="D239" s="136" t="s">
        <v>147</v>
      </c>
      <c r="E239" s="137" t="s">
        <v>733</v>
      </c>
      <c r="F239" s="138" t="s">
        <v>734</v>
      </c>
      <c r="G239" s="139" t="s">
        <v>159</v>
      </c>
      <c r="H239" s="140">
        <v>10.08</v>
      </c>
      <c r="I239" s="141"/>
      <c r="J239" s="141">
        <f>ROUND(I239*H239,2)</f>
        <v>0</v>
      </c>
      <c r="K239" s="142"/>
      <c r="L239" s="29"/>
      <c r="M239" s="143" t="s">
        <v>1</v>
      </c>
      <c r="N239" s="144" t="s">
        <v>33</v>
      </c>
      <c r="O239" s="145">
        <v>0.20115</v>
      </c>
      <c r="P239" s="145">
        <f>O239*H239</f>
        <v>2.0275919999999998</v>
      </c>
      <c r="Q239" s="145">
        <v>6.3632000000000001E-4</v>
      </c>
      <c r="R239" s="145">
        <f>Q239*H239</f>
        <v>6.4141056E-3</v>
      </c>
      <c r="S239" s="145">
        <v>0</v>
      </c>
      <c r="T239" s="146">
        <f>S239*H239</f>
        <v>0</v>
      </c>
      <c r="AR239" s="147" t="s">
        <v>187</v>
      </c>
      <c r="AT239" s="147" t="s">
        <v>147</v>
      </c>
      <c r="AU239" s="147" t="s">
        <v>152</v>
      </c>
      <c r="AY239" s="17" t="s">
        <v>144</v>
      </c>
      <c r="BE239" s="148">
        <f>IF(N239="základná",J239,0)</f>
        <v>0</v>
      </c>
      <c r="BF239" s="148">
        <f>IF(N239="znížená",J239,0)</f>
        <v>0</v>
      </c>
      <c r="BG239" s="148">
        <f>IF(N239="zákl. prenesená",J239,0)</f>
        <v>0</v>
      </c>
      <c r="BH239" s="148">
        <f>IF(N239="zníž. prenesená",J239,0)</f>
        <v>0</v>
      </c>
      <c r="BI239" s="148">
        <f>IF(N239="nulová",J239,0)</f>
        <v>0</v>
      </c>
      <c r="BJ239" s="17" t="s">
        <v>152</v>
      </c>
      <c r="BK239" s="148">
        <f>ROUND(I239*H239,2)</f>
        <v>0</v>
      </c>
      <c r="BL239" s="17" t="s">
        <v>187</v>
      </c>
      <c r="BM239" s="147" t="s">
        <v>399</v>
      </c>
    </row>
    <row r="240" spans="2:65" s="13" customFormat="1">
      <c r="B240" s="155"/>
      <c r="D240" s="150" t="s">
        <v>153</v>
      </c>
      <c r="E240" s="156" t="s">
        <v>1</v>
      </c>
      <c r="F240" s="157" t="s">
        <v>735</v>
      </c>
      <c r="H240" s="158">
        <v>10.08</v>
      </c>
      <c r="L240" s="155"/>
      <c r="M240" s="159"/>
      <c r="T240" s="160"/>
      <c r="AT240" s="156" t="s">
        <v>153</v>
      </c>
      <c r="AU240" s="156" t="s">
        <v>152</v>
      </c>
      <c r="AV240" s="13" t="s">
        <v>152</v>
      </c>
      <c r="AW240" s="13" t="s">
        <v>25</v>
      </c>
      <c r="AX240" s="13" t="s">
        <v>67</v>
      </c>
      <c r="AY240" s="156" t="s">
        <v>144</v>
      </c>
    </row>
    <row r="241" spans="2:65" s="14" customFormat="1">
      <c r="B241" s="161"/>
      <c r="D241" s="150" t="s">
        <v>153</v>
      </c>
      <c r="E241" s="162" t="s">
        <v>1</v>
      </c>
      <c r="F241" s="163" t="s">
        <v>156</v>
      </c>
      <c r="H241" s="164">
        <v>10.08</v>
      </c>
      <c r="L241" s="161"/>
      <c r="M241" s="165"/>
      <c r="T241" s="166"/>
      <c r="AT241" s="162" t="s">
        <v>153</v>
      </c>
      <c r="AU241" s="162" t="s">
        <v>152</v>
      </c>
      <c r="AV241" s="14" t="s">
        <v>151</v>
      </c>
      <c r="AW241" s="14" t="s">
        <v>25</v>
      </c>
      <c r="AX241" s="14" t="s">
        <v>75</v>
      </c>
      <c r="AY241" s="162" t="s">
        <v>144</v>
      </c>
    </row>
    <row r="242" spans="2:65" s="11" customFormat="1" ht="22.9" customHeight="1">
      <c r="B242" s="124"/>
      <c r="D242" s="125" t="s">
        <v>66</v>
      </c>
      <c r="E242" s="133" t="s">
        <v>635</v>
      </c>
      <c r="F242" s="133" t="s">
        <v>636</v>
      </c>
      <c r="J242" s="134">
        <f>BK242</f>
        <v>0</v>
      </c>
      <c r="L242" s="124"/>
      <c r="M242" s="128"/>
      <c r="P242" s="129">
        <f>SUM(P243:P278)</f>
        <v>7.1593094000000006</v>
      </c>
      <c r="R242" s="129">
        <f>SUM(R243:R278)</f>
        <v>2.10821172E-2</v>
      </c>
      <c r="T242" s="130">
        <f>SUM(T243:T278)</f>
        <v>8.8589999999999988E-3</v>
      </c>
      <c r="AR242" s="125" t="s">
        <v>152</v>
      </c>
      <c r="AT242" s="131" t="s">
        <v>66</v>
      </c>
      <c r="AU242" s="131" t="s">
        <v>75</v>
      </c>
      <c r="AY242" s="125" t="s">
        <v>144</v>
      </c>
      <c r="BK242" s="132">
        <f>SUM(BK243:BK278)</f>
        <v>0</v>
      </c>
    </row>
    <row r="243" spans="2:65" s="1" customFormat="1" ht="24.2" customHeight="1">
      <c r="B243" s="135"/>
      <c r="C243" s="136" t="s">
        <v>273</v>
      </c>
      <c r="D243" s="136" t="s">
        <v>147</v>
      </c>
      <c r="E243" s="137" t="s">
        <v>638</v>
      </c>
      <c r="F243" s="138" t="s">
        <v>639</v>
      </c>
      <c r="G243" s="139" t="s">
        <v>159</v>
      </c>
      <c r="H243" s="140">
        <v>29.53</v>
      </c>
      <c r="I243" s="141"/>
      <c r="J243" s="141">
        <f>ROUND(I243*H243,2)</f>
        <v>0</v>
      </c>
      <c r="K243" s="142"/>
      <c r="L243" s="29"/>
      <c r="M243" s="143" t="s">
        <v>1</v>
      </c>
      <c r="N243" s="144" t="s">
        <v>33</v>
      </c>
      <c r="O243" s="145">
        <v>5.8000000000000003E-2</v>
      </c>
      <c r="P243" s="145">
        <f>O243*H243</f>
        <v>1.7127400000000002</v>
      </c>
      <c r="Q243" s="145">
        <v>3.4800000000000001E-6</v>
      </c>
      <c r="R243" s="145">
        <f>Q243*H243</f>
        <v>1.0276440000000001E-4</v>
      </c>
      <c r="S243" s="145">
        <v>2.9999999999999997E-4</v>
      </c>
      <c r="T243" s="146">
        <f>S243*H243</f>
        <v>8.8589999999999988E-3</v>
      </c>
      <c r="AR243" s="147" t="s">
        <v>187</v>
      </c>
      <c r="AT243" s="147" t="s">
        <v>147</v>
      </c>
      <c r="AU243" s="147" t="s">
        <v>152</v>
      </c>
      <c r="AY243" s="17" t="s">
        <v>144</v>
      </c>
      <c r="BE243" s="148">
        <f>IF(N243="základná",J243,0)</f>
        <v>0</v>
      </c>
      <c r="BF243" s="148">
        <f>IF(N243="znížená",J243,0)</f>
        <v>0</v>
      </c>
      <c r="BG243" s="148">
        <f>IF(N243="zákl. prenesená",J243,0)</f>
        <v>0</v>
      </c>
      <c r="BH243" s="148">
        <f>IF(N243="zníž. prenesená",J243,0)</f>
        <v>0</v>
      </c>
      <c r="BI243" s="148">
        <f>IF(N243="nulová",J243,0)</f>
        <v>0</v>
      </c>
      <c r="BJ243" s="17" t="s">
        <v>152</v>
      </c>
      <c r="BK243" s="148">
        <f>ROUND(I243*H243,2)</f>
        <v>0</v>
      </c>
      <c r="BL243" s="17" t="s">
        <v>187</v>
      </c>
      <c r="BM243" s="147" t="s">
        <v>403</v>
      </c>
    </row>
    <row r="244" spans="2:65" s="12" customFormat="1">
      <c r="B244" s="149"/>
      <c r="D244" s="150" t="s">
        <v>153</v>
      </c>
      <c r="E244" s="151" t="s">
        <v>1</v>
      </c>
      <c r="F244" s="152" t="s">
        <v>736</v>
      </c>
      <c r="H244" s="151" t="s">
        <v>1</v>
      </c>
      <c r="L244" s="149"/>
      <c r="M244" s="153"/>
      <c r="T244" s="154"/>
      <c r="AT244" s="151" t="s">
        <v>153</v>
      </c>
      <c r="AU244" s="151" t="s">
        <v>152</v>
      </c>
      <c r="AV244" s="12" t="s">
        <v>75</v>
      </c>
      <c r="AW244" s="12" t="s">
        <v>25</v>
      </c>
      <c r="AX244" s="12" t="s">
        <v>67</v>
      </c>
      <c r="AY244" s="151" t="s">
        <v>144</v>
      </c>
    </row>
    <row r="245" spans="2:65" s="13" customFormat="1">
      <c r="B245" s="155"/>
      <c r="D245" s="150" t="s">
        <v>153</v>
      </c>
      <c r="E245" s="156" t="s">
        <v>1</v>
      </c>
      <c r="F245" s="157" t="s">
        <v>683</v>
      </c>
      <c r="H245" s="158">
        <v>5.6950000000000003</v>
      </c>
      <c r="L245" s="155"/>
      <c r="M245" s="159"/>
      <c r="T245" s="160"/>
      <c r="AT245" s="156" t="s">
        <v>153</v>
      </c>
      <c r="AU245" s="156" t="s">
        <v>152</v>
      </c>
      <c r="AV245" s="13" t="s">
        <v>152</v>
      </c>
      <c r="AW245" s="13" t="s">
        <v>25</v>
      </c>
      <c r="AX245" s="13" t="s">
        <v>67</v>
      </c>
      <c r="AY245" s="156" t="s">
        <v>144</v>
      </c>
    </row>
    <row r="246" spans="2:65" s="13" customFormat="1">
      <c r="B246" s="155"/>
      <c r="D246" s="150" t="s">
        <v>153</v>
      </c>
      <c r="E246" s="156" t="s">
        <v>1</v>
      </c>
      <c r="F246" s="157" t="s">
        <v>684</v>
      </c>
      <c r="H246" s="158">
        <v>0.60499999999999998</v>
      </c>
      <c r="L246" s="155"/>
      <c r="M246" s="159"/>
      <c r="T246" s="160"/>
      <c r="AT246" s="156" t="s">
        <v>153</v>
      </c>
      <c r="AU246" s="156" t="s">
        <v>152</v>
      </c>
      <c r="AV246" s="13" t="s">
        <v>152</v>
      </c>
      <c r="AW246" s="13" t="s">
        <v>25</v>
      </c>
      <c r="AX246" s="13" t="s">
        <v>67</v>
      </c>
      <c r="AY246" s="156" t="s">
        <v>144</v>
      </c>
    </row>
    <row r="247" spans="2:65" s="15" customFormat="1">
      <c r="B247" s="167"/>
      <c r="D247" s="150" t="s">
        <v>153</v>
      </c>
      <c r="E247" s="168" t="s">
        <v>1</v>
      </c>
      <c r="F247" s="169" t="s">
        <v>196</v>
      </c>
      <c r="H247" s="170">
        <v>6.3</v>
      </c>
      <c r="L247" s="167"/>
      <c r="M247" s="171"/>
      <c r="T247" s="172"/>
      <c r="AT247" s="168" t="s">
        <v>153</v>
      </c>
      <c r="AU247" s="168" t="s">
        <v>152</v>
      </c>
      <c r="AV247" s="15" t="s">
        <v>145</v>
      </c>
      <c r="AW247" s="15" t="s">
        <v>25</v>
      </c>
      <c r="AX247" s="15" t="s">
        <v>67</v>
      </c>
      <c r="AY247" s="168" t="s">
        <v>144</v>
      </c>
    </row>
    <row r="248" spans="2:65" s="12" customFormat="1">
      <c r="B248" s="149"/>
      <c r="D248" s="150" t="s">
        <v>153</v>
      </c>
      <c r="E248" s="151" t="s">
        <v>1</v>
      </c>
      <c r="F248" s="152" t="s">
        <v>737</v>
      </c>
      <c r="H248" s="151" t="s">
        <v>1</v>
      </c>
      <c r="L248" s="149"/>
      <c r="M248" s="153"/>
      <c r="T248" s="154"/>
      <c r="AT248" s="151" t="s">
        <v>153</v>
      </c>
      <c r="AU248" s="151" t="s">
        <v>152</v>
      </c>
      <c r="AV248" s="12" t="s">
        <v>75</v>
      </c>
      <c r="AW248" s="12" t="s">
        <v>25</v>
      </c>
      <c r="AX248" s="12" t="s">
        <v>67</v>
      </c>
      <c r="AY248" s="151" t="s">
        <v>144</v>
      </c>
    </row>
    <row r="249" spans="2:65" s="13" customFormat="1">
      <c r="B249" s="155"/>
      <c r="D249" s="150" t="s">
        <v>153</v>
      </c>
      <c r="E249" s="156" t="s">
        <v>1</v>
      </c>
      <c r="F249" s="157" t="s">
        <v>688</v>
      </c>
      <c r="H249" s="158">
        <v>22.68</v>
      </c>
      <c r="L249" s="155"/>
      <c r="M249" s="159"/>
      <c r="T249" s="160"/>
      <c r="AT249" s="156" t="s">
        <v>153</v>
      </c>
      <c r="AU249" s="156" t="s">
        <v>152</v>
      </c>
      <c r="AV249" s="13" t="s">
        <v>152</v>
      </c>
      <c r="AW249" s="13" t="s">
        <v>25</v>
      </c>
      <c r="AX249" s="13" t="s">
        <v>67</v>
      </c>
      <c r="AY249" s="156" t="s">
        <v>144</v>
      </c>
    </row>
    <row r="250" spans="2:65" s="13" customFormat="1">
      <c r="B250" s="155"/>
      <c r="D250" s="150" t="s">
        <v>153</v>
      </c>
      <c r="E250" s="156" t="s">
        <v>1</v>
      </c>
      <c r="F250" s="157" t="s">
        <v>689</v>
      </c>
      <c r="H250" s="158">
        <v>0.55000000000000004</v>
      </c>
      <c r="L250" s="155"/>
      <c r="M250" s="159"/>
      <c r="T250" s="160"/>
      <c r="AT250" s="156" t="s">
        <v>153</v>
      </c>
      <c r="AU250" s="156" t="s">
        <v>152</v>
      </c>
      <c r="AV250" s="13" t="s">
        <v>152</v>
      </c>
      <c r="AW250" s="13" t="s">
        <v>25</v>
      </c>
      <c r="AX250" s="13" t="s">
        <v>67</v>
      </c>
      <c r="AY250" s="156" t="s">
        <v>144</v>
      </c>
    </row>
    <row r="251" spans="2:65" s="15" customFormat="1">
      <c r="B251" s="167"/>
      <c r="D251" s="150" t="s">
        <v>153</v>
      </c>
      <c r="E251" s="168" t="s">
        <v>1</v>
      </c>
      <c r="F251" s="169" t="s">
        <v>196</v>
      </c>
      <c r="H251" s="170">
        <v>23.23</v>
      </c>
      <c r="L251" s="167"/>
      <c r="M251" s="171"/>
      <c r="T251" s="172"/>
      <c r="AT251" s="168" t="s">
        <v>153</v>
      </c>
      <c r="AU251" s="168" t="s">
        <v>152</v>
      </c>
      <c r="AV251" s="15" t="s">
        <v>145</v>
      </c>
      <c r="AW251" s="15" t="s">
        <v>25</v>
      </c>
      <c r="AX251" s="15" t="s">
        <v>67</v>
      </c>
      <c r="AY251" s="168" t="s">
        <v>144</v>
      </c>
    </row>
    <row r="252" spans="2:65" s="14" customFormat="1">
      <c r="B252" s="161"/>
      <c r="D252" s="150" t="s">
        <v>153</v>
      </c>
      <c r="E252" s="162" t="s">
        <v>1</v>
      </c>
      <c r="F252" s="163" t="s">
        <v>156</v>
      </c>
      <c r="H252" s="164">
        <v>29.53</v>
      </c>
      <c r="L252" s="161"/>
      <c r="M252" s="165"/>
      <c r="T252" s="166"/>
      <c r="AT252" s="162" t="s">
        <v>153</v>
      </c>
      <c r="AU252" s="162" t="s">
        <v>152</v>
      </c>
      <c r="AV252" s="14" t="s">
        <v>151</v>
      </c>
      <c r="AW252" s="14" t="s">
        <v>25</v>
      </c>
      <c r="AX252" s="14" t="s">
        <v>75</v>
      </c>
      <c r="AY252" s="162" t="s">
        <v>144</v>
      </c>
    </row>
    <row r="253" spans="2:65" s="1" customFormat="1" ht="21.75" customHeight="1">
      <c r="B253" s="135"/>
      <c r="C253" s="136" t="s">
        <v>406</v>
      </c>
      <c r="D253" s="136" t="s">
        <v>147</v>
      </c>
      <c r="E253" s="137" t="s">
        <v>644</v>
      </c>
      <c r="F253" s="138" t="s">
        <v>645</v>
      </c>
      <c r="G253" s="139" t="s">
        <v>223</v>
      </c>
      <c r="H253" s="140">
        <v>1</v>
      </c>
      <c r="I253" s="141"/>
      <c r="J253" s="141">
        <f t="shared" ref="J253:J258" si="10">ROUND(I253*H253,2)</f>
        <v>0</v>
      </c>
      <c r="K253" s="142"/>
      <c r="L253" s="29"/>
      <c r="M253" s="143" t="s">
        <v>1</v>
      </c>
      <c r="N253" s="144" t="s">
        <v>33</v>
      </c>
      <c r="O253" s="145">
        <v>0.03</v>
      </c>
      <c r="P253" s="145">
        <f t="shared" ref="P253:P258" si="11">O253*H253</f>
        <v>0.03</v>
      </c>
      <c r="Q253" s="145">
        <v>7.8000000000000005E-7</v>
      </c>
      <c r="R253" s="145">
        <f t="shared" ref="R253:R258" si="12">Q253*H253</f>
        <v>7.8000000000000005E-7</v>
      </c>
      <c r="S253" s="145">
        <v>0</v>
      </c>
      <c r="T253" s="146">
        <f t="shared" ref="T253:T258" si="13">S253*H253</f>
        <v>0</v>
      </c>
      <c r="AR253" s="147" t="s">
        <v>187</v>
      </c>
      <c r="AT253" s="147" t="s">
        <v>147</v>
      </c>
      <c r="AU253" s="147" t="s">
        <v>152</v>
      </c>
      <c r="AY253" s="17" t="s">
        <v>144</v>
      </c>
      <c r="BE253" s="148">
        <f t="shared" ref="BE253:BE258" si="14">IF(N253="základná",J253,0)</f>
        <v>0</v>
      </c>
      <c r="BF253" s="148">
        <f t="shared" ref="BF253:BF258" si="15">IF(N253="znížená",J253,0)</f>
        <v>0</v>
      </c>
      <c r="BG253" s="148">
        <f t="shared" ref="BG253:BG258" si="16">IF(N253="zákl. prenesená",J253,0)</f>
        <v>0</v>
      </c>
      <c r="BH253" s="148">
        <f t="shared" ref="BH253:BH258" si="17">IF(N253="zníž. prenesená",J253,0)</f>
        <v>0</v>
      </c>
      <c r="BI253" s="148">
        <f t="shared" ref="BI253:BI258" si="18">IF(N253="nulová",J253,0)</f>
        <v>0</v>
      </c>
      <c r="BJ253" s="17" t="s">
        <v>152</v>
      </c>
      <c r="BK253" s="148">
        <f t="shared" ref="BK253:BK258" si="19">ROUND(I253*H253,2)</f>
        <v>0</v>
      </c>
      <c r="BL253" s="17" t="s">
        <v>187</v>
      </c>
      <c r="BM253" s="147" t="s">
        <v>409</v>
      </c>
    </row>
    <row r="254" spans="2:65" s="1" customFormat="1" ht="24.2" customHeight="1">
      <c r="B254" s="135"/>
      <c r="C254" s="136" t="s">
        <v>277</v>
      </c>
      <c r="D254" s="136" t="s">
        <v>147</v>
      </c>
      <c r="E254" s="137" t="s">
        <v>648</v>
      </c>
      <c r="F254" s="138" t="s">
        <v>649</v>
      </c>
      <c r="G254" s="139" t="s">
        <v>167</v>
      </c>
      <c r="H254" s="140">
        <v>22</v>
      </c>
      <c r="I254" s="141"/>
      <c r="J254" s="141">
        <f t="shared" si="10"/>
        <v>0</v>
      </c>
      <c r="K254" s="142"/>
      <c r="L254" s="29"/>
      <c r="M254" s="143" t="s">
        <v>1</v>
      </c>
      <c r="N254" s="144" t="s">
        <v>33</v>
      </c>
      <c r="O254" s="145">
        <v>2.5000000000000001E-2</v>
      </c>
      <c r="P254" s="145">
        <f t="shared" si="11"/>
        <v>0.55000000000000004</v>
      </c>
      <c r="Q254" s="145">
        <v>7.8000000000000005E-7</v>
      </c>
      <c r="R254" s="145">
        <f t="shared" si="12"/>
        <v>1.7160000000000002E-5</v>
      </c>
      <c r="S254" s="145">
        <v>0</v>
      </c>
      <c r="T254" s="146">
        <f t="shared" si="13"/>
        <v>0</v>
      </c>
      <c r="AR254" s="147" t="s">
        <v>187</v>
      </c>
      <c r="AT254" s="147" t="s">
        <v>147</v>
      </c>
      <c r="AU254" s="147" t="s">
        <v>152</v>
      </c>
      <c r="AY254" s="17" t="s">
        <v>144</v>
      </c>
      <c r="BE254" s="148">
        <f t="shared" si="14"/>
        <v>0</v>
      </c>
      <c r="BF254" s="148">
        <f t="shared" si="15"/>
        <v>0</v>
      </c>
      <c r="BG254" s="148">
        <f t="shared" si="16"/>
        <v>0</v>
      </c>
      <c r="BH254" s="148">
        <f t="shared" si="17"/>
        <v>0</v>
      </c>
      <c r="BI254" s="148">
        <f t="shared" si="18"/>
        <v>0</v>
      </c>
      <c r="BJ254" s="17" t="s">
        <v>152</v>
      </c>
      <c r="BK254" s="148">
        <f t="shared" si="19"/>
        <v>0</v>
      </c>
      <c r="BL254" s="17" t="s">
        <v>187</v>
      </c>
      <c r="BM254" s="147" t="s">
        <v>414</v>
      </c>
    </row>
    <row r="255" spans="2:65" s="1" customFormat="1" ht="24.2" customHeight="1">
      <c r="B255" s="135"/>
      <c r="C255" s="136" t="s">
        <v>415</v>
      </c>
      <c r="D255" s="136" t="s">
        <v>147</v>
      </c>
      <c r="E255" s="137" t="s">
        <v>652</v>
      </c>
      <c r="F255" s="138" t="s">
        <v>653</v>
      </c>
      <c r="G255" s="139" t="s">
        <v>159</v>
      </c>
      <c r="H255" s="140">
        <v>29.53</v>
      </c>
      <c r="I255" s="141"/>
      <c r="J255" s="141">
        <f t="shared" si="10"/>
        <v>0</v>
      </c>
      <c r="K255" s="142"/>
      <c r="L255" s="29"/>
      <c r="M255" s="143" t="s">
        <v>1</v>
      </c>
      <c r="N255" s="144" t="s">
        <v>33</v>
      </c>
      <c r="O255" s="145">
        <v>3.023E-2</v>
      </c>
      <c r="P255" s="145">
        <f t="shared" si="11"/>
        <v>0.89269189999999998</v>
      </c>
      <c r="Q255" s="145">
        <v>1.2750000000000001E-4</v>
      </c>
      <c r="R255" s="145">
        <f t="shared" si="12"/>
        <v>3.7650750000000005E-3</v>
      </c>
      <c r="S255" s="145">
        <v>0</v>
      </c>
      <c r="T255" s="146">
        <f t="shared" si="13"/>
        <v>0</v>
      </c>
      <c r="AR255" s="147" t="s">
        <v>187</v>
      </c>
      <c r="AT255" s="147" t="s">
        <v>147</v>
      </c>
      <c r="AU255" s="147" t="s">
        <v>152</v>
      </c>
      <c r="AY255" s="17" t="s">
        <v>144</v>
      </c>
      <c r="BE255" s="148">
        <f t="shared" si="14"/>
        <v>0</v>
      </c>
      <c r="BF255" s="148">
        <f t="shared" si="15"/>
        <v>0</v>
      </c>
      <c r="BG255" s="148">
        <f t="shared" si="16"/>
        <v>0</v>
      </c>
      <c r="BH255" s="148">
        <f t="shared" si="17"/>
        <v>0</v>
      </c>
      <c r="BI255" s="148">
        <f t="shared" si="18"/>
        <v>0</v>
      </c>
      <c r="BJ255" s="17" t="s">
        <v>152</v>
      </c>
      <c r="BK255" s="148">
        <f t="shared" si="19"/>
        <v>0</v>
      </c>
      <c r="BL255" s="17" t="s">
        <v>187</v>
      </c>
      <c r="BM255" s="147" t="s">
        <v>418</v>
      </c>
    </row>
    <row r="256" spans="2:65" s="1" customFormat="1" ht="24.2" customHeight="1">
      <c r="B256" s="135"/>
      <c r="C256" s="136" t="s">
        <v>282</v>
      </c>
      <c r="D256" s="136" t="s">
        <v>147</v>
      </c>
      <c r="E256" s="137" t="s">
        <v>656</v>
      </c>
      <c r="F256" s="138" t="s">
        <v>657</v>
      </c>
      <c r="G256" s="139" t="s">
        <v>159</v>
      </c>
      <c r="H256" s="140">
        <v>29.53</v>
      </c>
      <c r="I256" s="141"/>
      <c r="J256" s="141">
        <f t="shared" si="10"/>
        <v>0</v>
      </c>
      <c r="K256" s="142"/>
      <c r="L256" s="29"/>
      <c r="M256" s="143" t="s">
        <v>1</v>
      </c>
      <c r="N256" s="144" t="s">
        <v>33</v>
      </c>
      <c r="O256" s="145">
        <v>8.3000000000000001E-3</v>
      </c>
      <c r="P256" s="145">
        <f t="shared" si="11"/>
        <v>0.24509900000000001</v>
      </c>
      <c r="Q256" s="145">
        <v>3.4800000000000001E-6</v>
      </c>
      <c r="R256" s="145">
        <f t="shared" si="12"/>
        <v>1.0276440000000001E-4</v>
      </c>
      <c r="S256" s="145">
        <v>0</v>
      </c>
      <c r="T256" s="146">
        <f t="shared" si="13"/>
        <v>0</v>
      </c>
      <c r="AR256" s="147" t="s">
        <v>187</v>
      </c>
      <c r="AT256" s="147" t="s">
        <v>147</v>
      </c>
      <c r="AU256" s="147" t="s">
        <v>152</v>
      </c>
      <c r="AY256" s="17" t="s">
        <v>144</v>
      </c>
      <c r="BE256" s="148">
        <f t="shared" si="14"/>
        <v>0</v>
      </c>
      <c r="BF256" s="148">
        <f t="shared" si="15"/>
        <v>0</v>
      </c>
      <c r="BG256" s="148">
        <f t="shared" si="16"/>
        <v>0</v>
      </c>
      <c r="BH256" s="148">
        <f t="shared" si="17"/>
        <v>0</v>
      </c>
      <c r="BI256" s="148">
        <f t="shared" si="18"/>
        <v>0</v>
      </c>
      <c r="BJ256" s="17" t="s">
        <v>152</v>
      </c>
      <c r="BK256" s="148">
        <f t="shared" si="19"/>
        <v>0</v>
      </c>
      <c r="BL256" s="17" t="s">
        <v>187</v>
      </c>
      <c r="BM256" s="147" t="s">
        <v>423</v>
      </c>
    </row>
    <row r="257" spans="2:65" s="1" customFormat="1" ht="24.2" customHeight="1">
      <c r="B257" s="135"/>
      <c r="C257" s="136" t="s">
        <v>424</v>
      </c>
      <c r="D257" s="136" t="s">
        <v>147</v>
      </c>
      <c r="E257" s="137" t="s">
        <v>659</v>
      </c>
      <c r="F257" s="138" t="s">
        <v>660</v>
      </c>
      <c r="G257" s="139" t="s">
        <v>159</v>
      </c>
      <c r="H257" s="140">
        <v>29.53</v>
      </c>
      <c r="I257" s="141"/>
      <c r="J257" s="141">
        <f t="shared" si="10"/>
        <v>0</v>
      </c>
      <c r="K257" s="142"/>
      <c r="L257" s="29"/>
      <c r="M257" s="143" t="s">
        <v>1</v>
      </c>
      <c r="N257" s="144" t="s">
        <v>33</v>
      </c>
      <c r="O257" s="145">
        <v>1.0059999999999999E-2</v>
      </c>
      <c r="P257" s="145">
        <f t="shared" si="11"/>
        <v>0.2970718</v>
      </c>
      <c r="Q257" s="145">
        <v>3.116E-5</v>
      </c>
      <c r="R257" s="145">
        <f t="shared" si="12"/>
        <v>9.2015480000000001E-4</v>
      </c>
      <c r="S257" s="145">
        <v>0</v>
      </c>
      <c r="T257" s="146">
        <f t="shared" si="13"/>
        <v>0</v>
      </c>
      <c r="AR257" s="147" t="s">
        <v>187</v>
      </c>
      <c r="AT257" s="147" t="s">
        <v>147</v>
      </c>
      <c r="AU257" s="147" t="s">
        <v>152</v>
      </c>
      <c r="AY257" s="17" t="s">
        <v>144</v>
      </c>
      <c r="BE257" s="148">
        <f t="shared" si="14"/>
        <v>0</v>
      </c>
      <c r="BF257" s="148">
        <f t="shared" si="15"/>
        <v>0</v>
      </c>
      <c r="BG257" s="148">
        <f t="shared" si="16"/>
        <v>0</v>
      </c>
      <c r="BH257" s="148">
        <f t="shared" si="17"/>
        <v>0</v>
      </c>
      <c r="BI257" s="148">
        <f t="shared" si="18"/>
        <v>0</v>
      </c>
      <c r="BJ257" s="17" t="s">
        <v>152</v>
      </c>
      <c r="BK257" s="148">
        <f t="shared" si="19"/>
        <v>0</v>
      </c>
      <c r="BL257" s="17" t="s">
        <v>187</v>
      </c>
      <c r="BM257" s="147" t="s">
        <v>427</v>
      </c>
    </row>
    <row r="258" spans="2:65" s="1" customFormat="1" ht="24.2" customHeight="1">
      <c r="B258" s="135"/>
      <c r="C258" s="136" t="s">
        <v>292</v>
      </c>
      <c r="D258" s="136" t="s">
        <v>147</v>
      </c>
      <c r="E258" s="137" t="s">
        <v>738</v>
      </c>
      <c r="F258" s="138" t="s">
        <v>739</v>
      </c>
      <c r="G258" s="139" t="s">
        <v>159</v>
      </c>
      <c r="H258" s="140">
        <v>6.3</v>
      </c>
      <c r="I258" s="141"/>
      <c r="J258" s="141">
        <f t="shared" si="10"/>
        <v>0</v>
      </c>
      <c r="K258" s="142"/>
      <c r="L258" s="29"/>
      <c r="M258" s="143" t="s">
        <v>1</v>
      </c>
      <c r="N258" s="144" t="s">
        <v>33</v>
      </c>
      <c r="O258" s="145">
        <v>4.5280000000000001E-2</v>
      </c>
      <c r="P258" s="145">
        <f t="shared" si="11"/>
        <v>0.28526400000000002</v>
      </c>
      <c r="Q258" s="145">
        <v>1.5725E-4</v>
      </c>
      <c r="R258" s="145">
        <f t="shared" si="12"/>
        <v>9.9067499999999989E-4</v>
      </c>
      <c r="S258" s="145">
        <v>0</v>
      </c>
      <c r="T258" s="146">
        <f t="shared" si="13"/>
        <v>0</v>
      </c>
      <c r="AR258" s="147" t="s">
        <v>187</v>
      </c>
      <c r="AT258" s="147" t="s">
        <v>147</v>
      </c>
      <c r="AU258" s="147" t="s">
        <v>152</v>
      </c>
      <c r="AY258" s="17" t="s">
        <v>144</v>
      </c>
      <c r="BE258" s="148">
        <f t="shared" si="14"/>
        <v>0</v>
      </c>
      <c r="BF258" s="148">
        <f t="shared" si="15"/>
        <v>0</v>
      </c>
      <c r="BG258" s="148">
        <f t="shared" si="16"/>
        <v>0</v>
      </c>
      <c r="BH258" s="148">
        <f t="shared" si="17"/>
        <v>0</v>
      </c>
      <c r="BI258" s="148">
        <f t="shared" si="18"/>
        <v>0</v>
      </c>
      <c r="BJ258" s="17" t="s">
        <v>152</v>
      </c>
      <c r="BK258" s="148">
        <f t="shared" si="19"/>
        <v>0</v>
      </c>
      <c r="BL258" s="17" t="s">
        <v>187</v>
      </c>
      <c r="BM258" s="147" t="s">
        <v>432</v>
      </c>
    </row>
    <row r="259" spans="2:65" s="12" customFormat="1">
      <c r="B259" s="149"/>
      <c r="D259" s="150" t="s">
        <v>153</v>
      </c>
      <c r="E259" s="151" t="s">
        <v>1</v>
      </c>
      <c r="F259" s="152" t="s">
        <v>740</v>
      </c>
      <c r="H259" s="151" t="s">
        <v>1</v>
      </c>
      <c r="L259" s="149"/>
      <c r="M259" s="153"/>
      <c r="T259" s="154"/>
      <c r="AT259" s="151" t="s">
        <v>153</v>
      </c>
      <c r="AU259" s="151" t="s">
        <v>152</v>
      </c>
      <c r="AV259" s="12" t="s">
        <v>75</v>
      </c>
      <c r="AW259" s="12" t="s">
        <v>25</v>
      </c>
      <c r="AX259" s="12" t="s">
        <v>67</v>
      </c>
      <c r="AY259" s="151" t="s">
        <v>144</v>
      </c>
    </row>
    <row r="260" spans="2:65" s="13" customFormat="1">
      <c r="B260" s="155"/>
      <c r="D260" s="150" t="s">
        <v>153</v>
      </c>
      <c r="E260" s="156" t="s">
        <v>1</v>
      </c>
      <c r="F260" s="157" t="s">
        <v>683</v>
      </c>
      <c r="H260" s="158">
        <v>5.6950000000000003</v>
      </c>
      <c r="L260" s="155"/>
      <c r="M260" s="159"/>
      <c r="T260" s="160"/>
      <c r="AT260" s="156" t="s">
        <v>153</v>
      </c>
      <c r="AU260" s="156" t="s">
        <v>152</v>
      </c>
      <c r="AV260" s="13" t="s">
        <v>152</v>
      </c>
      <c r="AW260" s="13" t="s">
        <v>25</v>
      </c>
      <c r="AX260" s="13" t="s">
        <v>67</v>
      </c>
      <c r="AY260" s="156" t="s">
        <v>144</v>
      </c>
    </row>
    <row r="261" spans="2:65" s="13" customFormat="1">
      <c r="B261" s="155"/>
      <c r="D261" s="150" t="s">
        <v>153</v>
      </c>
      <c r="E261" s="156" t="s">
        <v>1</v>
      </c>
      <c r="F261" s="157" t="s">
        <v>684</v>
      </c>
      <c r="H261" s="158">
        <v>0.60499999999999998</v>
      </c>
      <c r="L261" s="155"/>
      <c r="M261" s="159"/>
      <c r="T261" s="160"/>
      <c r="AT261" s="156" t="s">
        <v>153</v>
      </c>
      <c r="AU261" s="156" t="s">
        <v>152</v>
      </c>
      <c r="AV261" s="13" t="s">
        <v>152</v>
      </c>
      <c r="AW261" s="13" t="s">
        <v>25</v>
      </c>
      <c r="AX261" s="13" t="s">
        <v>67</v>
      </c>
      <c r="AY261" s="156" t="s">
        <v>144</v>
      </c>
    </row>
    <row r="262" spans="2:65" s="14" customFormat="1">
      <c r="B262" s="161"/>
      <c r="D262" s="150" t="s">
        <v>153</v>
      </c>
      <c r="E262" s="162" t="s">
        <v>1</v>
      </c>
      <c r="F262" s="163" t="s">
        <v>156</v>
      </c>
      <c r="H262" s="164">
        <v>6.3</v>
      </c>
      <c r="L262" s="161"/>
      <c r="M262" s="165"/>
      <c r="T262" s="166"/>
      <c r="AT262" s="162" t="s">
        <v>153</v>
      </c>
      <c r="AU262" s="162" t="s">
        <v>152</v>
      </c>
      <c r="AV262" s="14" t="s">
        <v>151</v>
      </c>
      <c r="AW262" s="14" t="s">
        <v>25</v>
      </c>
      <c r="AX262" s="14" t="s">
        <v>75</v>
      </c>
      <c r="AY262" s="162" t="s">
        <v>144</v>
      </c>
    </row>
    <row r="263" spans="2:65" s="1" customFormat="1" ht="24.2" customHeight="1">
      <c r="B263" s="135"/>
      <c r="C263" s="136" t="s">
        <v>433</v>
      </c>
      <c r="D263" s="136" t="s">
        <v>147</v>
      </c>
      <c r="E263" s="137" t="s">
        <v>663</v>
      </c>
      <c r="F263" s="138" t="s">
        <v>664</v>
      </c>
      <c r="G263" s="139" t="s">
        <v>159</v>
      </c>
      <c r="H263" s="140">
        <v>6.3</v>
      </c>
      <c r="I263" s="141"/>
      <c r="J263" s="141">
        <f>ROUND(I263*H263,2)</f>
        <v>0</v>
      </c>
      <c r="K263" s="142"/>
      <c r="L263" s="29"/>
      <c r="M263" s="143" t="s">
        <v>1</v>
      </c>
      <c r="N263" s="144" t="s">
        <v>33</v>
      </c>
      <c r="O263" s="145">
        <v>5.0360000000000002E-2</v>
      </c>
      <c r="P263" s="145">
        <f>O263*H263</f>
        <v>0.31726799999999999</v>
      </c>
      <c r="Q263" s="145">
        <v>1.9858000000000001E-4</v>
      </c>
      <c r="R263" s="145">
        <f>Q263*H263</f>
        <v>1.2510540000000001E-3</v>
      </c>
      <c r="S263" s="145">
        <v>0</v>
      </c>
      <c r="T263" s="146">
        <f>S263*H263</f>
        <v>0</v>
      </c>
      <c r="AR263" s="147" t="s">
        <v>187</v>
      </c>
      <c r="AT263" s="147" t="s">
        <v>147</v>
      </c>
      <c r="AU263" s="147" t="s">
        <v>152</v>
      </c>
      <c r="AY263" s="17" t="s">
        <v>144</v>
      </c>
      <c r="BE263" s="148">
        <f>IF(N263="základná",J263,0)</f>
        <v>0</v>
      </c>
      <c r="BF263" s="148">
        <f>IF(N263="znížená",J263,0)</f>
        <v>0</v>
      </c>
      <c r="BG263" s="148">
        <f>IF(N263="zákl. prenesená",J263,0)</f>
        <v>0</v>
      </c>
      <c r="BH263" s="148">
        <f>IF(N263="zníž. prenesená",J263,0)</f>
        <v>0</v>
      </c>
      <c r="BI263" s="148">
        <f>IF(N263="nulová",J263,0)</f>
        <v>0</v>
      </c>
      <c r="BJ263" s="17" t="s">
        <v>152</v>
      </c>
      <c r="BK263" s="148">
        <f>ROUND(I263*H263,2)</f>
        <v>0</v>
      </c>
      <c r="BL263" s="17" t="s">
        <v>187</v>
      </c>
      <c r="BM263" s="147" t="s">
        <v>436</v>
      </c>
    </row>
    <row r="264" spans="2:65" s="12" customFormat="1">
      <c r="B264" s="149"/>
      <c r="D264" s="150" t="s">
        <v>153</v>
      </c>
      <c r="E264" s="151" t="s">
        <v>1</v>
      </c>
      <c r="F264" s="152" t="s">
        <v>740</v>
      </c>
      <c r="H264" s="151" t="s">
        <v>1</v>
      </c>
      <c r="L264" s="149"/>
      <c r="M264" s="153"/>
      <c r="T264" s="154"/>
      <c r="AT264" s="151" t="s">
        <v>153</v>
      </c>
      <c r="AU264" s="151" t="s">
        <v>152</v>
      </c>
      <c r="AV264" s="12" t="s">
        <v>75</v>
      </c>
      <c r="AW264" s="12" t="s">
        <v>25</v>
      </c>
      <c r="AX264" s="12" t="s">
        <v>67</v>
      </c>
      <c r="AY264" s="151" t="s">
        <v>144</v>
      </c>
    </row>
    <row r="265" spans="2:65" s="13" customFormat="1">
      <c r="B265" s="155"/>
      <c r="D265" s="150" t="s">
        <v>153</v>
      </c>
      <c r="E265" s="156" t="s">
        <v>1</v>
      </c>
      <c r="F265" s="157" t="s">
        <v>683</v>
      </c>
      <c r="H265" s="158">
        <v>5.6950000000000003</v>
      </c>
      <c r="L265" s="155"/>
      <c r="M265" s="159"/>
      <c r="T265" s="160"/>
      <c r="AT265" s="156" t="s">
        <v>153</v>
      </c>
      <c r="AU265" s="156" t="s">
        <v>152</v>
      </c>
      <c r="AV265" s="13" t="s">
        <v>152</v>
      </c>
      <c r="AW265" s="13" t="s">
        <v>25</v>
      </c>
      <c r="AX265" s="13" t="s">
        <v>67</v>
      </c>
      <c r="AY265" s="156" t="s">
        <v>144</v>
      </c>
    </row>
    <row r="266" spans="2:65" s="13" customFormat="1">
      <c r="B266" s="155"/>
      <c r="D266" s="150" t="s">
        <v>153</v>
      </c>
      <c r="E266" s="156" t="s">
        <v>1</v>
      </c>
      <c r="F266" s="157" t="s">
        <v>684</v>
      </c>
      <c r="H266" s="158">
        <v>0.60499999999999998</v>
      </c>
      <c r="L266" s="155"/>
      <c r="M266" s="159"/>
      <c r="T266" s="160"/>
      <c r="AT266" s="156" t="s">
        <v>153</v>
      </c>
      <c r="AU266" s="156" t="s">
        <v>152</v>
      </c>
      <c r="AV266" s="13" t="s">
        <v>152</v>
      </c>
      <c r="AW266" s="13" t="s">
        <v>25</v>
      </c>
      <c r="AX266" s="13" t="s">
        <v>67</v>
      </c>
      <c r="AY266" s="156" t="s">
        <v>144</v>
      </c>
    </row>
    <row r="267" spans="2:65" s="14" customFormat="1">
      <c r="B267" s="161"/>
      <c r="D267" s="150" t="s">
        <v>153</v>
      </c>
      <c r="E267" s="162" t="s">
        <v>1</v>
      </c>
      <c r="F267" s="163" t="s">
        <v>156</v>
      </c>
      <c r="H267" s="164">
        <v>6.3</v>
      </c>
      <c r="L267" s="161"/>
      <c r="M267" s="165"/>
      <c r="T267" s="166"/>
      <c r="AT267" s="162" t="s">
        <v>153</v>
      </c>
      <c r="AU267" s="162" t="s">
        <v>152</v>
      </c>
      <c r="AV267" s="14" t="s">
        <v>151</v>
      </c>
      <c r="AW267" s="14" t="s">
        <v>25</v>
      </c>
      <c r="AX267" s="14" t="s">
        <v>75</v>
      </c>
      <c r="AY267" s="162" t="s">
        <v>144</v>
      </c>
    </row>
    <row r="268" spans="2:65" s="1" customFormat="1" ht="24.2" customHeight="1">
      <c r="B268" s="135"/>
      <c r="C268" s="136" t="s">
        <v>297</v>
      </c>
      <c r="D268" s="136" t="s">
        <v>147</v>
      </c>
      <c r="E268" s="137" t="s">
        <v>667</v>
      </c>
      <c r="F268" s="138" t="s">
        <v>668</v>
      </c>
      <c r="G268" s="139" t="s">
        <v>167</v>
      </c>
      <c r="H268" s="140">
        <v>9.8000000000000007</v>
      </c>
      <c r="I268" s="141"/>
      <c r="J268" s="141">
        <f>ROUND(I268*H268,2)</f>
        <v>0</v>
      </c>
      <c r="K268" s="142"/>
      <c r="L268" s="29"/>
      <c r="M268" s="143" t="s">
        <v>1</v>
      </c>
      <c r="N268" s="144" t="s">
        <v>33</v>
      </c>
      <c r="O268" s="145">
        <v>2.717E-2</v>
      </c>
      <c r="P268" s="145">
        <f>O268*H268</f>
        <v>0.266266</v>
      </c>
      <c r="Q268" s="145">
        <v>9.48E-5</v>
      </c>
      <c r="R268" s="145">
        <f>Q268*H268</f>
        <v>9.2904000000000012E-4</v>
      </c>
      <c r="S268" s="145">
        <v>0</v>
      </c>
      <c r="T268" s="146">
        <f>S268*H268</f>
        <v>0</v>
      </c>
      <c r="AR268" s="147" t="s">
        <v>187</v>
      </c>
      <c r="AT268" s="147" t="s">
        <v>147</v>
      </c>
      <c r="AU268" s="147" t="s">
        <v>152</v>
      </c>
      <c r="AY268" s="17" t="s">
        <v>144</v>
      </c>
      <c r="BE268" s="148">
        <f>IF(N268="základná",J268,0)</f>
        <v>0</v>
      </c>
      <c r="BF268" s="148">
        <f>IF(N268="znížená",J268,0)</f>
        <v>0</v>
      </c>
      <c r="BG268" s="148">
        <f>IF(N268="zákl. prenesená",J268,0)</f>
        <v>0</v>
      </c>
      <c r="BH268" s="148">
        <f>IF(N268="zníž. prenesená",J268,0)</f>
        <v>0</v>
      </c>
      <c r="BI268" s="148">
        <f>IF(N268="nulová",J268,0)</f>
        <v>0</v>
      </c>
      <c r="BJ268" s="17" t="s">
        <v>152</v>
      </c>
      <c r="BK268" s="148">
        <f>ROUND(I268*H268,2)</f>
        <v>0</v>
      </c>
      <c r="BL268" s="17" t="s">
        <v>187</v>
      </c>
      <c r="BM268" s="147" t="s">
        <v>439</v>
      </c>
    </row>
    <row r="269" spans="2:65" s="1" customFormat="1" ht="44.25" customHeight="1">
      <c r="B269" s="135"/>
      <c r="C269" s="136" t="s">
        <v>440</v>
      </c>
      <c r="D269" s="136" t="s">
        <v>147</v>
      </c>
      <c r="E269" s="137" t="s">
        <v>671</v>
      </c>
      <c r="F269" s="138" t="s">
        <v>672</v>
      </c>
      <c r="G269" s="139" t="s">
        <v>159</v>
      </c>
      <c r="H269" s="140">
        <v>29.53</v>
      </c>
      <c r="I269" s="141"/>
      <c r="J269" s="141">
        <f>ROUND(I269*H269,2)</f>
        <v>0</v>
      </c>
      <c r="K269" s="142"/>
      <c r="L269" s="29"/>
      <c r="M269" s="143" t="s">
        <v>1</v>
      </c>
      <c r="N269" s="144" t="s">
        <v>33</v>
      </c>
      <c r="O269" s="145">
        <v>8.6790000000000006E-2</v>
      </c>
      <c r="P269" s="145">
        <f>O269*H269</f>
        <v>2.5629087000000004</v>
      </c>
      <c r="Q269" s="145">
        <v>4.4032000000000001E-4</v>
      </c>
      <c r="R269" s="145">
        <f>Q269*H269</f>
        <v>1.3002649600000001E-2</v>
      </c>
      <c r="S269" s="145">
        <v>0</v>
      </c>
      <c r="T269" s="146">
        <f>S269*H269</f>
        <v>0</v>
      </c>
      <c r="AR269" s="147" t="s">
        <v>187</v>
      </c>
      <c r="AT269" s="147" t="s">
        <v>147</v>
      </c>
      <c r="AU269" s="147" t="s">
        <v>152</v>
      </c>
      <c r="AY269" s="17" t="s">
        <v>144</v>
      </c>
      <c r="BE269" s="148">
        <f>IF(N269="základná",J269,0)</f>
        <v>0</v>
      </c>
      <c r="BF269" s="148">
        <f>IF(N269="znížená",J269,0)</f>
        <v>0</v>
      </c>
      <c r="BG269" s="148">
        <f>IF(N269="zákl. prenesená",J269,0)</f>
        <v>0</v>
      </c>
      <c r="BH269" s="148">
        <f>IF(N269="zníž. prenesená",J269,0)</f>
        <v>0</v>
      </c>
      <c r="BI269" s="148">
        <f>IF(N269="nulová",J269,0)</f>
        <v>0</v>
      </c>
      <c r="BJ269" s="17" t="s">
        <v>152</v>
      </c>
      <c r="BK269" s="148">
        <f>ROUND(I269*H269,2)</f>
        <v>0</v>
      </c>
      <c r="BL269" s="17" t="s">
        <v>187</v>
      </c>
      <c r="BM269" s="147" t="s">
        <v>443</v>
      </c>
    </row>
    <row r="270" spans="2:65" s="12" customFormat="1">
      <c r="B270" s="149"/>
      <c r="D270" s="150" t="s">
        <v>153</v>
      </c>
      <c r="E270" s="151" t="s">
        <v>1</v>
      </c>
      <c r="F270" s="152" t="s">
        <v>736</v>
      </c>
      <c r="H270" s="151" t="s">
        <v>1</v>
      </c>
      <c r="L270" s="149"/>
      <c r="M270" s="153"/>
      <c r="T270" s="154"/>
      <c r="AT270" s="151" t="s">
        <v>153</v>
      </c>
      <c r="AU270" s="151" t="s">
        <v>152</v>
      </c>
      <c r="AV270" s="12" t="s">
        <v>75</v>
      </c>
      <c r="AW270" s="12" t="s">
        <v>25</v>
      </c>
      <c r="AX270" s="12" t="s">
        <v>67</v>
      </c>
      <c r="AY270" s="151" t="s">
        <v>144</v>
      </c>
    </row>
    <row r="271" spans="2:65" s="13" customFormat="1">
      <c r="B271" s="155"/>
      <c r="D271" s="150" t="s">
        <v>153</v>
      </c>
      <c r="E271" s="156" t="s">
        <v>1</v>
      </c>
      <c r="F271" s="157" t="s">
        <v>683</v>
      </c>
      <c r="H271" s="158">
        <v>5.6950000000000003</v>
      </c>
      <c r="L271" s="155"/>
      <c r="M271" s="159"/>
      <c r="T271" s="160"/>
      <c r="AT271" s="156" t="s">
        <v>153</v>
      </c>
      <c r="AU271" s="156" t="s">
        <v>152</v>
      </c>
      <c r="AV271" s="13" t="s">
        <v>152</v>
      </c>
      <c r="AW271" s="13" t="s">
        <v>25</v>
      </c>
      <c r="AX271" s="13" t="s">
        <v>67</v>
      </c>
      <c r="AY271" s="156" t="s">
        <v>144</v>
      </c>
    </row>
    <row r="272" spans="2:65" s="13" customFormat="1">
      <c r="B272" s="155"/>
      <c r="D272" s="150" t="s">
        <v>153</v>
      </c>
      <c r="E272" s="156" t="s">
        <v>1</v>
      </c>
      <c r="F272" s="157" t="s">
        <v>684</v>
      </c>
      <c r="H272" s="158">
        <v>0.60499999999999998</v>
      </c>
      <c r="L272" s="155"/>
      <c r="M272" s="159"/>
      <c r="T272" s="160"/>
      <c r="AT272" s="156" t="s">
        <v>153</v>
      </c>
      <c r="AU272" s="156" t="s">
        <v>152</v>
      </c>
      <c r="AV272" s="13" t="s">
        <v>152</v>
      </c>
      <c r="AW272" s="13" t="s">
        <v>25</v>
      </c>
      <c r="AX272" s="13" t="s">
        <v>67</v>
      </c>
      <c r="AY272" s="156" t="s">
        <v>144</v>
      </c>
    </row>
    <row r="273" spans="2:65" s="15" customFormat="1">
      <c r="B273" s="167"/>
      <c r="D273" s="150" t="s">
        <v>153</v>
      </c>
      <c r="E273" s="168" t="s">
        <v>1</v>
      </c>
      <c r="F273" s="169" t="s">
        <v>196</v>
      </c>
      <c r="H273" s="170">
        <v>6.3</v>
      </c>
      <c r="L273" s="167"/>
      <c r="M273" s="171"/>
      <c r="T273" s="172"/>
      <c r="AT273" s="168" t="s">
        <v>153</v>
      </c>
      <c r="AU273" s="168" t="s">
        <v>152</v>
      </c>
      <c r="AV273" s="15" t="s">
        <v>145</v>
      </c>
      <c r="AW273" s="15" t="s">
        <v>25</v>
      </c>
      <c r="AX273" s="15" t="s">
        <v>67</v>
      </c>
      <c r="AY273" s="168" t="s">
        <v>144</v>
      </c>
    </row>
    <row r="274" spans="2:65" s="12" customFormat="1">
      <c r="B274" s="149"/>
      <c r="D274" s="150" t="s">
        <v>153</v>
      </c>
      <c r="E274" s="151" t="s">
        <v>1</v>
      </c>
      <c r="F274" s="152" t="s">
        <v>737</v>
      </c>
      <c r="H274" s="151" t="s">
        <v>1</v>
      </c>
      <c r="L274" s="149"/>
      <c r="M274" s="153"/>
      <c r="T274" s="154"/>
      <c r="AT274" s="151" t="s">
        <v>153</v>
      </c>
      <c r="AU274" s="151" t="s">
        <v>152</v>
      </c>
      <c r="AV274" s="12" t="s">
        <v>75</v>
      </c>
      <c r="AW274" s="12" t="s">
        <v>25</v>
      </c>
      <c r="AX274" s="12" t="s">
        <v>67</v>
      </c>
      <c r="AY274" s="151" t="s">
        <v>144</v>
      </c>
    </row>
    <row r="275" spans="2:65" s="13" customFormat="1">
      <c r="B275" s="155"/>
      <c r="D275" s="150" t="s">
        <v>153</v>
      </c>
      <c r="E275" s="156" t="s">
        <v>1</v>
      </c>
      <c r="F275" s="157" t="s">
        <v>688</v>
      </c>
      <c r="H275" s="158">
        <v>22.68</v>
      </c>
      <c r="L275" s="155"/>
      <c r="M275" s="159"/>
      <c r="T275" s="160"/>
      <c r="AT275" s="156" t="s">
        <v>153</v>
      </c>
      <c r="AU275" s="156" t="s">
        <v>152</v>
      </c>
      <c r="AV275" s="13" t="s">
        <v>152</v>
      </c>
      <c r="AW275" s="13" t="s">
        <v>25</v>
      </c>
      <c r="AX275" s="13" t="s">
        <v>67</v>
      </c>
      <c r="AY275" s="156" t="s">
        <v>144</v>
      </c>
    </row>
    <row r="276" spans="2:65" s="13" customFormat="1">
      <c r="B276" s="155"/>
      <c r="D276" s="150" t="s">
        <v>153</v>
      </c>
      <c r="E276" s="156" t="s">
        <v>1</v>
      </c>
      <c r="F276" s="157" t="s">
        <v>689</v>
      </c>
      <c r="H276" s="158">
        <v>0.55000000000000004</v>
      </c>
      <c r="L276" s="155"/>
      <c r="M276" s="159"/>
      <c r="T276" s="160"/>
      <c r="AT276" s="156" t="s">
        <v>153</v>
      </c>
      <c r="AU276" s="156" t="s">
        <v>152</v>
      </c>
      <c r="AV276" s="13" t="s">
        <v>152</v>
      </c>
      <c r="AW276" s="13" t="s">
        <v>25</v>
      </c>
      <c r="AX276" s="13" t="s">
        <v>67</v>
      </c>
      <c r="AY276" s="156" t="s">
        <v>144</v>
      </c>
    </row>
    <row r="277" spans="2:65" s="15" customFormat="1">
      <c r="B277" s="167"/>
      <c r="D277" s="150" t="s">
        <v>153</v>
      </c>
      <c r="E277" s="168" t="s">
        <v>1</v>
      </c>
      <c r="F277" s="169" t="s">
        <v>196</v>
      </c>
      <c r="H277" s="170">
        <v>23.23</v>
      </c>
      <c r="L277" s="167"/>
      <c r="M277" s="171"/>
      <c r="T277" s="172"/>
      <c r="AT277" s="168" t="s">
        <v>153</v>
      </c>
      <c r="AU277" s="168" t="s">
        <v>152</v>
      </c>
      <c r="AV277" s="15" t="s">
        <v>145</v>
      </c>
      <c r="AW277" s="15" t="s">
        <v>25</v>
      </c>
      <c r="AX277" s="15" t="s">
        <v>67</v>
      </c>
      <c r="AY277" s="168" t="s">
        <v>144</v>
      </c>
    </row>
    <row r="278" spans="2:65" s="14" customFormat="1">
      <c r="B278" s="161"/>
      <c r="D278" s="150" t="s">
        <v>153</v>
      </c>
      <c r="E278" s="162" t="s">
        <v>1</v>
      </c>
      <c r="F278" s="163" t="s">
        <v>156</v>
      </c>
      <c r="H278" s="164">
        <v>29.53</v>
      </c>
      <c r="L278" s="161"/>
      <c r="M278" s="165"/>
      <c r="T278" s="166"/>
      <c r="AT278" s="162" t="s">
        <v>153</v>
      </c>
      <c r="AU278" s="162" t="s">
        <v>152</v>
      </c>
      <c r="AV278" s="14" t="s">
        <v>151</v>
      </c>
      <c r="AW278" s="14" t="s">
        <v>25</v>
      </c>
      <c r="AX278" s="14" t="s">
        <v>75</v>
      </c>
      <c r="AY278" s="162" t="s">
        <v>144</v>
      </c>
    </row>
    <row r="279" spans="2:65" s="11" customFormat="1" ht="25.9" customHeight="1">
      <c r="B279" s="124"/>
      <c r="D279" s="125" t="s">
        <v>66</v>
      </c>
      <c r="E279" s="126" t="s">
        <v>674</v>
      </c>
      <c r="F279" s="126" t="s">
        <v>675</v>
      </c>
      <c r="J279" s="127">
        <f>BK279</f>
        <v>0</v>
      </c>
      <c r="L279" s="124"/>
      <c r="M279" s="128"/>
      <c r="P279" s="129">
        <f>P280</f>
        <v>16.96</v>
      </c>
      <c r="R279" s="129">
        <f>R280</f>
        <v>0</v>
      </c>
      <c r="T279" s="130">
        <f>T280</f>
        <v>0</v>
      </c>
      <c r="AR279" s="125" t="s">
        <v>151</v>
      </c>
      <c r="AT279" s="131" t="s">
        <v>66</v>
      </c>
      <c r="AU279" s="131" t="s">
        <v>67</v>
      </c>
      <c r="AY279" s="125" t="s">
        <v>144</v>
      </c>
      <c r="BK279" s="132">
        <f>BK280</f>
        <v>0</v>
      </c>
    </row>
    <row r="280" spans="2:65" s="1" customFormat="1" ht="37.9" customHeight="1">
      <c r="B280" s="135"/>
      <c r="C280" s="136" t="s">
        <v>303</v>
      </c>
      <c r="D280" s="136" t="s">
        <v>147</v>
      </c>
      <c r="E280" s="137" t="s">
        <v>676</v>
      </c>
      <c r="F280" s="138" t="s">
        <v>677</v>
      </c>
      <c r="G280" s="139" t="s">
        <v>678</v>
      </c>
      <c r="H280" s="140">
        <v>16</v>
      </c>
      <c r="I280" s="141"/>
      <c r="J280" s="141">
        <f>ROUND(I280*H280,2)</f>
        <v>0</v>
      </c>
      <c r="K280" s="142"/>
      <c r="L280" s="29"/>
      <c r="M280" s="183" t="s">
        <v>1</v>
      </c>
      <c r="N280" s="184" t="s">
        <v>33</v>
      </c>
      <c r="O280" s="185">
        <v>1.06</v>
      </c>
      <c r="P280" s="185">
        <f>O280*H280</f>
        <v>16.96</v>
      </c>
      <c r="Q280" s="185">
        <v>0</v>
      </c>
      <c r="R280" s="185">
        <f>Q280*H280</f>
        <v>0</v>
      </c>
      <c r="S280" s="185">
        <v>0</v>
      </c>
      <c r="T280" s="186">
        <f>S280*H280</f>
        <v>0</v>
      </c>
      <c r="AR280" s="147" t="s">
        <v>679</v>
      </c>
      <c r="AT280" s="147" t="s">
        <v>147</v>
      </c>
      <c r="AU280" s="147" t="s">
        <v>75</v>
      </c>
      <c r="AY280" s="17" t="s">
        <v>144</v>
      </c>
      <c r="BE280" s="148">
        <f>IF(N280="základná",J280,0)</f>
        <v>0</v>
      </c>
      <c r="BF280" s="148">
        <f>IF(N280="znížená",J280,0)</f>
        <v>0</v>
      </c>
      <c r="BG280" s="148">
        <f>IF(N280="zákl. prenesená",J280,0)</f>
        <v>0</v>
      </c>
      <c r="BH280" s="148">
        <f>IF(N280="zníž. prenesená",J280,0)</f>
        <v>0</v>
      </c>
      <c r="BI280" s="148">
        <f>IF(N280="nulová",J280,0)</f>
        <v>0</v>
      </c>
      <c r="BJ280" s="17" t="s">
        <v>152</v>
      </c>
      <c r="BK280" s="148">
        <f>ROUND(I280*H280,2)</f>
        <v>0</v>
      </c>
      <c r="BL280" s="17" t="s">
        <v>679</v>
      </c>
      <c r="BM280" s="147" t="s">
        <v>741</v>
      </c>
    </row>
    <row r="281" spans="2:65" s="1" customFormat="1" ht="6.95" customHeight="1">
      <c r="B281" s="44"/>
      <c r="C281" s="45"/>
      <c r="D281" s="45"/>
      <c r="E281" s="45"/>
      <c r="F281" s="45"/>
      <c r="G281" s="45"/>
      <c r="H281" s="45"/>
      <c r="I281" s="45"/>
      <c r="J281" s="45"/>
      <c r="K281" s="45"/>
      <c r="L281" s="29"/>
    </row>
  </sheetData>
  <autoFilter ref="C125:K280" xr:uid="{00000000-0009-0000-0000-000002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58"/>
  <sheetViews>
    <sheetView showGridLines="0" topLeftCell="A111" workbookViewId="0">
      <selection activeCell="I129" sqref="I12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82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742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ROUND(J126,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ROUND((SUM(BE126:BE257)),  2)</f>
        <v>0</v>
      </c>
      <c r="G33" s="92"/>
      <c r="H33" s="92"/>
      <c r="I33" s="93">
        <v>0.23</v>
      </c>
      <c r="J33" s="91">
        <f>ROUND(((SUM(BE126:BE257))*I33),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ROUND((SUM(BF126:BF257)),  2)</f>
        <v>0</v>
      </c>
      <c r="I34" s="95">
        <v>0.23</v>
      </c>
      <c r="J34" s="94">
        <f>ROUND(((SUM(BF126:BF257))*I34),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ROUND((SUM(BG126:BG257)),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ROUND((SUM(BH126:BH257)),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ROUND((SUM(BI126:BI257)),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03 - 2.01 a 2.03 Chodba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J126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J127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J128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J136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J168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J176</f>
        <v>0</v>
      </c>
      <c r="L101" s="107"/>
    </row>
    <row r="102" spans="2:12" s="9" customFormat="1" ht="19.899999999999999" customHeight="1">
      <c r="B102" s="111"/>
      <c r="D102" s="112" t="s">
        <v>123</v>
      </c>
      <c r="E102" s="113"/>
      <c r="F102" s="113"/>
      <c r="G102" s="113"/>
      <c r="H102" s="113"/>
      <c r="I102" s="113"/>
      <c r="J102" s="114">
        <f>J177</f>
        <v>0</v>
      </c>
      <c r="L102" s="111"/>
    </row>
    <row r="103" spans="2:12" s="9" customFormat="1" ht="19.899999999999999" customHeight="1">
      <c r="B103" s="111"/>
      <c r="D103" s="112" t="s">
        <v>126</v>
      </c>
      <c r="E103" s="113"/>
      <c r="F103" s="113"/>
      <c r="G103" s="113"/>
      <c r="H103" s="113"/>
      <c r="I103" s="113"/>
      <c r="J103" s="114">
        <f>J182</f>
        <v>0</v>
      </c>
      <c r="L103" s="111"/>
    </row>
    <row r="104" spans="2:12" s="9" customFormat="1" ht="19.899999999999999" customHeight="1">
      <c r="B104" s="111"/>
      <c r="D104" s="112" t="s">
        <v>682</v>
      </c>
      <c r="E104" s="113"/>
      <c r="F104" s="113"/>
      <c r="G104" s="113"/>
      <c r="H104" s="113"/>
      <c r="I104" s="113"/>
      <c r="J104" s="114">
        <f>J211</f>
        <v>0</v>
      </c>
      <c r="L104" s="111"/>
    </row>
    <row r="105" spans="2:12" s="9" customFormat="1" ht="19.899999999999999" customHeight="1">
      <c r="B105" s="111"/>
      <c r="D105" s="112" t="s">
        <v>128</v>
      </c>
      <c r="E105" s="113"/>
      <c r="F105" s="113"/>
      <c r="G105" s="113"/>
      <c r="H105" s="113"/>
      <c r="I105" s="113"/>
      <c r="J105" s="114">
        <f>J215</f>
        <v>0</v>
      </c>
      <c r="L105" s="111"/>
    </row>
    <row r="106" spans="2:12" s="8" customFormat="1" ht="24.95" customHeight="1">
      <c r="B106" s="107"/>
      <c r="D106" s="108" t="s">
        <v>129</v>
      </c>
      <c r="E106" s="109"/>
      <c r="F106" s="109"/>
      <c r="G106" s="109"/>
      <c r="H106" s="109"/>
      <c r="I106" s="109"/>
      <c r="J106" s="110">
        <f>J256</f>
        <v>0</v>
      </c>
      <c r="L106" s="107"/>
    </row>
    <row r="107" spans="2:12" s="1" customFormat="1" ht="21.75" customHeight="1">
      <c r="B107" s="29"/>
      <c r="L107" s="29"/>
    </row>
    <row r="108" spans="2:12" s="1" customFormat="1" ht="6.95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29"/>
    </row>
    <row r="112" spans="2:12" s="1" customFormat="1" ht="6.95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29"/>
    </row>
    <row r="113" spans="2:63" s="1" customFormat="1" ht="24.95" customHeight="1">
      <c r="B113" s="29"/>
      <c r="C113" s="21" t="s">
        <v>130</v>
      </c>
      <c r="L113" s="29"/>
    </row>
    <row r="114" spans="2:63" s="1" customFormat="1" ht="6.95" customHeight="1">
      <c r="B114" s="29"/>
      <c r="L114" s="29"/>
    </row>
    <row r="115" spans="2:63" s="1" customFormat="1" ht="12" customHeight="1">
      <c r="B115" s="29"/>
      <c r="C115" s="26" t="s">
        <v>12</v>
      </c>
      <c r="L115" s="29"/>
    </row>
    <row r="116" spans="2:63" s="1" customFormat="1" ht="16.5" customHeight="1">
      <c r="B116" s="29"/>
      <c r="E116" s="225" t="str">
        <f>E7</f>
        <v>MHTH_Teplárenská - Rekonštrukcia miestnosti v budove SP 12 na +4,200</v>
      </c>
      <c r="F116" s="226"/>
      <c r="G116" s="226"/>
      <c r="H116" s="226"/>
      <c r="L116" s="29"/>
    </row>
    <row r="117" spans="2:63" s="1" customFormat="1" ht="12" customHeight="1">
      <c r="B117" s="29"/>
      <c r="C117" s="26" t="s">
        <v>105</v>
      </c>
      <c r="L117" s="29"/>
    </row>
    <row r="118" spans="2:63" s="1" customFormat="1" ht="16.5" customHeight="1">
      <c r="B118" s="29"/>
      <c r="E118" s="201" t="str">
        <f>E9</f>
        <v>03 - 2.01 a 2.03 Chodba</v>
      </c>
      <c r="F118" s="224"/>
      <c r="G118" s="224"/>
      <c r="H118" s="224"/>
      <c r="L118" s="29"/>
    </row>
    <row r="119" spans="2:63" s="1" customFormat="1" ht="6.95" customHeight="1">
      <c r="B119" s="29"/>
      <c r="L119" s="29"/>
    </row>
    <row r="120" spans="2:63" s="1" customFormat="1" ht="12" customHeight="1">
      <c r="B120" s="29"/>
      <c r="C120" s="26" t="s">
        <v>15</v>
      </c>
      <c r="F120" s="24" t="str">
        <f>F12</f>
        <v xml:space="preserve"> </v>
      </c>
      <c r="I120" s="26" t="s">
        <v>17</v>
      </c>
      <c r="J120" s="52" t="str">
        <f>IF(J12="","",J12)</f>
        <v>16. 9. 2026</v>
      </c>
      <c r="L120" s="29"/>
    </row>
    <row r="121" spans="2:63" s="1" customFormat="1" ht="6.95" customHeight="1">
      <c r="B121" s="29"/>
      <c r="L121" s="29"/>
    </row>
    <row r="122" spans="2:63" s="1" customFormat="1" ht="15.2" customHeight="1">
      <c r="B122" s="29"/>
      <c r="C122" s="26" t="s">
        <v>19</v>
      </c>
      <c r="F122" s="24" t="str">
        <f>E15</f>
        <v xml:space="preserve"> </v>
      </c>
      <c r="I122" s="26" t="s">
        <v>23</v>
      </c>
      <c r="J122" s="27" t="str">
        <f>E21</f>
        <v xml:space="preserve"> </v>
      </c>
      <c r="L122" s="29"/>
    </row>
    <row r="123" spans="2:63" s="1" customFormat="1" ht="15.2" customHeight="1">
      <c r="B123" s="29"/>
      <c r="C123" s="26" t="s">
        <v>22</v>
      </c>
      <c r="F123" s="24" t="str">
        <f>IF(E18="","",E18)</f>
        <v xml:space="preserve"> </v>
      </c>
      <c r="I123" s="26" t="s">
        <v>24</v>
      </c>
      <c r="J123" s="27" t="str">
        <f>E24</f>
        <v xml:space="preserve"> </v>
      </c>
      <c r="L123" s="29"/>
    </row>
    <row r="124" spans="2:63" s="1" customFormat="1" ht="10.35" customHeight="1">
      <c r="B124" s="29"/>
      <c r="L124" s="29"/>
    </row>
    <row r="125" spans="2:63" s="10" customFormat="1" ht="29.25" customHeight="1">
      <c r="B125" s="115"/>
      <c r="C125" s="116" t="s">
        <v>131</v>
      </c>
      <c r="D125" s="117" t="s">
        <v>52</v>
      </c>
      <c r="E125" s="117" t="s">
        <v>48</v>
      </c>
      <c r="F125" s="117" t="s">
        <v>49</v>
      </c>
      <c r="G125" s="117" t="s">
        <v>132</v>
      </c>
      <c r="H125" s="117" t="s">
        <v>133</v>
      </c>
      <c r="I125" s="117" t="s">
        <v>134</v>
      </c>
      <c r="J125" s="118" t="s">
        <v>109</v>
      </c>
      <c r="K125" s="119" t="s">
        <v>135</v>
      </c>
      <c r="L125" s="115"/>
      <c r="M125" s="59" t="s">
        <v>1</v>
      </c>
      <c r="N125" s="60" t="s">
        <v>31</v>
      </c>
      <c r="O125" s="60" t="s">
        <v>136</v>
      </c>
      <c r="P125" s="60" t="s">
        <v>137</v>
      </c>
      <c r="Q125" s="60" t="s">
        <v>138</v>
      </c>
      <c r="R125" s="60" t="s">
        <v>139</v>
      </c>
      <c r="S125" s="60" t="s">
        <v>140</v>
      </c>
      <c r="T125" s="61" t="s">
        <v>141</v>
      </c>
    </row>
    <row r="126" spans="2:63" s="1" customFormat="1" ht="22.9" customHeight="1">
      <c r="B126" s="29"/>
      <c r="C126" s="64" t="s">
        <v>110</v>
      </c>
      <c r="J126" s="120">
        <f>BK126</f>
        <v>0</v>
      </c>
      <c r="L126" s="29"/>
      <c r="M126" s="62"/>
      <c r="N126" s="53"/>
      <c r="O126" s="53"/>
      <c r="P126" s="121">
        <f>P127+P176+P256</f>
        <v>197.52045622</v>
      </c>
      <c r="Q126" s="53"/>
      <c r="R126" s="121">
        <f>R127+R176+R256</f>
        <v>1.1641105011799999</v>
      </c>
      <c r="S126" s="53"/>
      <c r="T126" s="122">
        <f>T127+T176+T256</f>
        <v>0.5031968</v>
      </c>
      <c r="AT126" s="17" t="s">
        <v>66</v>
      </c>
      <c r="AU126" s="17" t="s">
        <v>111</v>
      </c>
      <c r="BK126" s="123">
        <f>BK127+BK176+BK256</f>
        <v>0</v>
      </c>
    </row>
    <row r="127" spans="2:63" s="11" customFormat="1" ht="25.9" customHeight="1">
      <c r="B127" s="124"/>
      <c r="D127" s="125" t="s">
        <v>66</v>
      </c>
      <c r="E127" s="126" t="s">
        <v>142</v>
      </c>
      <c r="F127" s="126" t="s">
        <v>143</v>
      </c>
      <c r="J127" s="127">
        <f>BK127</f>
        <v>0</v>
      </c>
      <c r="L127" s="124"/>
      <c r="M127" s="128"/>
      <c r="P127" s="129">
        <f>P128+P136+P168</f>
        <v>42.127469920000003</v>
      </c>
      <c r="R127" s="129">
        <f>R128+R136+R168</f>
        <v>0.47694291463999999</v>
      </c>
      <c r="T127" s="130">
        <f>T128+T136+T168</f>
        <v>0.37930399999999997</v>
      </c>
      <c r="AR127" s="125" t="s">
        <v>75</v>
      </c>
      <c r="AT127" s="131" t="s">
        <v>66</v>
      </c>
      <c r="AU127" s="131" t="s">
        <v>67</v>
      </c>
      <c r="AY127" s="125" t="s">
        <v>144</v>
      </c>
      <c r="BK127" s="132">
        <f>BK128+BK136+BK168</f>
        <v>0</v>
      </c>
    </row>
    <row r="128" spans="2:63" s="11" customFormat="1" ht="22.9" customHeight="1">
      <c r="B128" s="124"/>
      <c r="D128" s="125" t="s">
        <v>66</v>
      </c>
      <c r="E128" s="133" t="s">
        <v>161</v>
      </c>
      <c r="F128" s="133" t="s">
        <v>162</v>
      </c>
      <c r="J128" s="134">
        <f>BK128</f>
        <v>0</v>
      </c>
      <c r="L128" s="124"/>
      <c r="M128" s="128"/>
      <c r="P128" s="129">
        <f>SUM(P129:P135)</f>
        <v>12.879267319999999</v>
      </c>
      <c r="R128" s="129">
        <f>SUM(R129:R135)</f>
        <v>0.37744541040000001</v>
      </c>
      <c r="T128" s="130">
        <f>SUM(T129:T135)</f>
        <v>0</v>
      </c>
      <c r="AR128" s="125" t="s">
        <v>75</v>
      </c>
      <c r="AT128" s="131" t="s">
        <v>66</v>
      </c>
      <c r="AU128" s="131" t="s">
        <v>75</v>
      </c>
      <c r="AY128" s="125" t="s">
        <v>144</v>
      </c>
      <c r="BK128" s="132">
        <f>SUM(BK129:BK135)</f>
        <v>0</v>
      </c>
    </row>
    <row r="129" spans="2:65" s="1" customFormat="1" ht="24.2" customHeight="1">
      <c r="B129" s="135"/>
      <c r="C129" s="136" t="s">
        <v>75</v>
      </c>
      <c r="D129" s="136" t="s">
        <v>147</v>
      </c>
      <c r="E129" s="137" t="s">
        <v>686</v>
      </c>
      <c r="F129" s="138" t="s">
        <v>687</v>
      </c>
      <c r="G129" s="139" t="s">
        <v>159</v>
      </c>
      <c r="H129" s="140">
        <v>94.825999999999993</v>
      </c>
      <c r="I129" s="141"/>
      <c r="J129" s="141">
        <f>ROUND(I129*H129,2)</f>
        <v>0</v>
      </c>
      <c r="K129" s="142"/>
      <c r="L129" s="29"/>
      <c r="M129" s="143" t="s">
        <v>1</v>
      </c>
      <c r="N129" s="144" t="s">
        <v>33</v>
      </c>
      <c r="O129" s="145">
        <v>0.13582</v>
      </c>
      <c r="P129" s="145">
        <f>O129*H129</f>
        <v>12.879267319999999</v>
      </c>
      <c r="Q129" s="145">
        <v>3.9804000000000003E-3</v>
      </c>
      <c r="R129" s="145">
        <f>Q129*H129</f>
        <v>0.37744541040000001</v>
      </c>
      <c r="S129" s="145">
        <v>0</v>
      </c>
      <c r="T129" s="146">
        <f>S129*H129</f>
        <v>0</v>
      </c>
      <c r="AR129" s="147" t="s">
        <v>151</v>
      </c>
      <c r="AT129" s="147" t="s">
        <v>147</v>
      </c>
      <c r="AU129" s="147" t="s">
        <v>152</v>
      </c>
      <c r="AY129" s="17" t="s">
        <v>144</v>
      </c>
      <c r="BE129" s="148">
        <f>IF(N129="základná",J129,0)</f>
        <v>0</v>
      </c>
      <c r="BF129" s="148">
        <f>IF(N129="znížená",J129,0)</f>
        <v>0</v>
      </c>
      <c r="BG129" s="148">
        <f>IF(N129="zákl. prenesená",J129,0)</f>
        <v>0</v>
      </c>
      <c r="BH129" s="148">
        <f>IF(N129="zníž. prenesená",J129,0)</f>
        <v>0</v>
      </c>
      <c r="BI129" s="148">
        <f>IF(N129="nulová",J129,0)</f>
        <v>0</v>
      </c>
      <c r="BJ129" s="17" t="s">
        <v>152</v>
      </c>
      <c r="BK129" s="148">
        <f>ROUND(I129*H129,2)</f>
        <v>0</v>
      </c>
      <c r="BL129" s="17" t="s">
        <v>151</v>
      </c>
      <c r="BM129" s="147" t="s">
        <v>152</v>
      </c>
    </row>
    <row r="130" spans="2:65" s="13" customFormat="1" ht="22.5">
      <c r="B130" s="155"/>
      <c r="D130" s="150" t="s">
        <v>153</v>
      </c>
      <c r="E130" s="156" t="s">
        <v>1</v>
      </c>
      <c r="F130" s="157" t="s">
        <v>743</v>
      </c>
      <c r="H130" s="158">
        <v>116.22584999999999</v>
      </c>
      <c r="L130" s="155"/>
      <c r="M130" s="159"/>
      <c r="T130" s="160"/>
      <c r="AT130" s="156" t="s">
        <v>153</v>
      </c>
      <c r="AU130" s="156" t="s">
        <v>152</v>
      </c>
      <c r="AV130" s="13" t="s">
        <v>152</v>
      </c>
      <c r="AW130" s="13" t="s">
        <v>25</v>
      </c>
      <c r="AX130" s="13" t="s">
        <v>67</v>
      </c>
      <c r="AY130" s="156" t="s">
        <v>144</v>
      </c>
    </row>
    <row r="131" spans="2:65" s="12" customFormat="1">
      <c r="B131" s="149"/>
      <c r="D131" s="150" t="s">
        <v>153</v>
      </c>
      <c r="E131" s="151" t="s">
        <v>1</v>
      </c>
      <c r="F131" s="152" t="s">
        <v>744</v>
      </c>
      <c r="H131" s="151" t="s">
        <v>1</v>
      </c>
      <c r="L131" s="149"/>
      <c r="M131" s="153"/>
      <c r="T131" s="154"/>
      <c r="AT131" s="151" t="s">
        <v>153</v>
      </c>
      <c r="AU131" s="151" t="s">
        <v>152</v>
      </c>
      <c r="AV131" s="12" t="s">
        <v>75</v>
      </c>
      <c r="AW131" s="12" t="s">
        <v>25</v>
      </c>
      <c r="AX131" s="12" t="s">
        <v>67</v>
      </c>
      <c r="AY131" s="151" t="s">
        <v>144</v>
      </c>
    </row>
    <row r="132" spans="2:65" s="13" customFormat="1">
      <c r="B132" s="155"/>
      <c r="D132" s="150" t="s">
        <v>153</v>
      </c>
      <c r="E132" s="156" t="s">
        <v>1</v>
      </c>
      <c r="F132" s="157" t="s">
        <v>745</v>
      </c>
      <c r="H132" s="158">
        <v>-6</v>
      </c>
      <c r="L132" s="155"/>
      <c r="M132" s="159"/>
      <c r="T132" s="160"/>
      <c r="AT132" s="156" t="s">
        <v>153</v>
      </c>
      <c r="AU132" s="156" t="s">
        <v>152</v>
      </c>
      <c r="AV132" s="13" t="s">
        <v>152</v>
      </c>
      <c r="AW132" s="13" t="s">
        <v>25</v>
      </c>
      <c r="AX132" s="13" t="s">
        <v>67</v>
      </c>
      <c r="AY132" s="156" t="s">
        <v>144</v>
      </c>
    </row>
    <row r="133" spans="2:65" s="13" customFormat="1">
      <c r="B133" s="155"/>
      <c r="D133" s="150" t="s">
        <v>153</v>
      </c>
      <c r="E133" s="156" t="s">
        <v>1</v>
      </c>
      <c r="F133" s="157" t="s">
        <v>746</v>
      </c>
      <c r="H133" s="158">
        <v>-12.6</v>
      </c>
      <c r="L133" s="155"/>
      <c r="M133" s="159"/>
      <c r="T133" s="160"/>
      <c r="AT133" s="156" t="s">
        <v>153</v>
      </c>
      <c r="AU133" s="156" t="s">
        <v>152</v>
      </c>
      <c r="AV133" s="13" t="s">
        <v>152</v>
      </c>
      <c r="AW133" s="13" t="s">
        <v>25</v>
      </c>
      <c r="AX133" s="13" t="s">
        <v>67</v>
      </c>
      <c r="AY133" s="156" t="s">
        <v>144</v>
      </c>
    </row>
    <row r="134" spans="2:65" s="13" customFormat="1">
      <c r="B134" s="155"/>
      <c r="D134" s="150" t="s">
        <v>153</v>
      </c>
      <c r="E134" s="156" t="s">
        <v>1</v>
      </c>
      <c r="F134" s="157" t="s">
        <v>747</v>
      </c>
      <c r="H134" s="158">
        <v>-2.8</v>
      </c>
      <c r="L134" s="155"/>
      <c r="M134" s="159"/>
      <c r="T134" s="160"/>
      <c r="AT134" s="156" t="s">
        <v>153</v>
      </c>
      <c r="AU134" s="156" t="s">
        <v>152</v>
      </c>
      <c r="AV134" s="13" t="s">
        <v>152</v>
      </c>
      <c r="AW134" s="13" t="s">
        <v>25</v>
      </c>
      <c r="AX134" s="13" t="s">
        <v>67</v>
      </c>
      <c r="AY134" s="156" t="s">
        <v>144</v>
      </c>
    </row>
    <row r="135" spans="2:65" s="14" customFormat="1">
      <c r="B135" s="161"/>
      <c r="D135" s="150" t="s">
        <v>153</v>
      </c>
      <c r="E135" s="162" t="s">
        <v>1</v>
      </c>
      <c r="F135" s="163" t="s">
        <v>156</v>
      </c>
      <c r="H135" s="164">
        <v>94.825850000000003</v>
      </c>
      <c r="L135" s="161"/>
      <c r="M135" s="165"/>
      <c r="T135" s="166"/>
      <c r="AT135" s="162" t="s">
        <v>153</v>
      </c>
      <c r="AU135" s="162" t="s">
        <v>152</v>
      </c>
      <c r="AV135" s="14" t="s">
        <v>151</v>
      </c>
      <c r="AW135" s="14" t="s">
        <v>25</v>
      </c>
      <c r="AX135" s="14" t="s">
        <v>75</v>
      </c>
      <c r="AY135" s="162" t="s">
        <v>144</v>
      </c>
    </row>
    <row r="136" spans="2:65" s="11" customFormat="1" ht="22.9" customHeight="1">
      <c r="B136" s="124"/>
      <c r="D136" s="125" t="s">
        <v>66</v>
      </c>
      <c r="E136" s="133" t="s">
        <v>191</v>
      </c>
      <c r="F136" s="133" t="s">
        <v>230</v>
      </c>
      <c r="J136" s="134">
        <f>BK136</f>
        <v>0</v>
      </c>
      <c r="L136" s="124"/>
      <c r="M136" s="128"/>
      <c r="P136" s="129">
        <f>SUM(P137:P167)</f>
        <v>27.531103300000002</v>
      </c>
      <c r="R136" s="129">
        <f>SUM(R137:R167)</f>
        <v>9.9497504239999993E-2</v>
      </c>
      <c r="T136" s="130">
        <f>SUM(T137:T167)</f>
        <v>0.37930399999999997</v>
      </c>
      <c r="AR136" s="125" t="s">
        <v>75</v>
      </c>
      <c r="AT136" s="131" t="s">
        <v>66</v>
      </c>
      <c r="AU136" s="131" t="s">
        <v>75</v>
      </c>
      <c r="AY136" s="125" t="s">
        <v>144</v>
      </c>
      <c r="BK136" s="132">
        <f>SUM(BK137:BK167)</f>
        <v>0</v>
      </c>
    </row>
    <row r="137" spans="2:65" s="1" customFormat="1" ht="24.2" customHeight="1">
      <c r="B137" s="135"/>
      <c r="C137" s="136" t="s">
        <v>152</v>
      </c>
      <c r="D137" s="136" t="s">
        <v>147</v>
      </c>
      <c r="E137" s="137" t="s">
        <v>748</v>
      </c>
      <c r="F137" s="138" t="s">
        <v>749</v>
      </c>
      <c r="G137" s="139" t="s">
        <v>159</v>
      </c>
      <c r="H137" s="140">
        <v>63.665999999999997</v>
      </c>
      <c r="I137" s="141"/>
      <c r="J137" s="141">
        <f>ROUND(I137*H137,2)</f>
        <v>0</v>
      </c>
      <c r="K137" s="142"/>
      <c r="L137" s="29"/>
      <c r="M137" s="143" t="s">
        <v>1</v>
      </c>
      <c r="N137" s="144" t="s">
        <v>33</v>
      </c>
      <c r="O137" s="145">
        <v>9.9210000000000007E-2</v>
      </c>
      <c r="P137" s="145">
        <f>O137*H137</f>
        <v>6.3163038599999997</v>
      </c>
      <c r="Q137" s="145">
        <v>1.5286399999999999E-3</v>
      </c>
      <c r="R137" s="145">
        <f>Q137*H137</f>
        <v>9.7322394239999999E-2</v>
      </c>
      <c r="S137" s="145">
        <v>0</v>
      </c>
      <c r="T137" s="146">
        <f>S137*H137</f>
        <v>0</v>
      </c>
      <c r="AR137" s="147" t="s">
        <v>151</v>
      </c>
      <c r="AT137" s="147" t="s">
        <v>147</v>
      </c>
      <c r="AU137" s="147" t="s">
        <v>152</v>
      </c>
      <c r="AY137" s="17" t="s">
        <v>144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7" t="s">
        <v>152</v>
      </c>
      <c r="BK137" s="148">
        <f>ROUND(I137*H137,2)</f>
        <v>0</v>
      </c>
      <c r="BL137" s="17" t="s">
        <v>151</v>
      </c>
      <c r="BM137" s="147" t="s">
        <v>151</v>
      </c>
    </row>
    <row r="138" spans="2:65" s="12" customFormat="1">
      <c r="B138" s="149"/>
      <c r="D138" s="150" t="s">
        <v>153</v>
      </c>
      <c r="E138" s="151" t="s">
        <v>1</v>
      </c>
      <c r="F138" s="152" t="s">
        <v>750</v>
      </c>
      <c r="H138" s="151" t="s">
        <v>1</v>
      </c>
      <c r="L138" s="149"/>
      <c r="M138" s="153"/>
      <c r="T138" s="154"/>
      <c r="AT138" s="151" t="s">
        <v>153</v>
      </c>
      <c r="AU138" s="151" t="s">
        <v>152</v>
      </c>
      <c r="AV138" s="12" t="s">
        <v>75</v>
      </c>
      <c r="AW138" s="12" t="s">
        <v>25</v>
      </c>
      <c r="AX138" s="12" t="s">
        <v>67</v>
      </c>
      <c r="AY138" s="151" t="s">
        <v>144</v>
      </c>
    </row>
    <row r="139" spans="2:65" s="13" customFormat="1">
      <c r="B139" s="155"/>
      <c r="D139" s="150" t="s">
        <v>153</v>
      </c>
      <c r="E139" s="156" t="s">
        <v>1</v>
      </c>
      <c r="F139" s="157" t="s">
        <v>751</v>
      </c>
      <c r="H139" s="158">
        <v>56.466000000000001</v>
      </c>
      <c r="L139" s="155"/>
      <c r="M139" s="159"/>
      <c r="T139" s="160"/>
      <c r="AT139" s="156" t="s">
        <v>153</v>
      </c>
      <c r="AU139" s="156" t="s">
        <v>152</v>
      </c>
      <c r="AV139" s="13" t="s">
        <v>152</v>
      </c>
      <c r="AW139" s="13" t="s">
        <v>25</v>
      </c>
      <c r="AX139" s="13" t="s">
        <v>67</v>
      </c>
      <c r="AY139" s="156" t="s">
        <v>144</v>
      </c>
    </row>
    <row r="140" spans="2:65" s="12" customFormat="1">
      <c r="B140" s="149"/>
      <c r="D140" s="150" t="s">
        <v>153</v>
      </c>
      <c r="E140" s="151" t="s">
        <v>1</v>
      </c>
      <c r="F140" s="152" t="s">
        <v>752</v>
      </c>
      <c r="H140" s="151" t="s">
        <v>1</v>
      </c>
      <c r="L140" s="149"/>
      <c r="M140" s="153"/>
      <c r="T140" s="154"/>
      <c r="AT140" s="151" t="s">
        <v>153</v>
      </c>
      <c r="AU140" s="151" t="s">
        <v>152</v>
      </c>
      <c r="AV140" s="12" t="s">
        <v>75</v>
      </c>
      <c r="AW140" s="12" t="s">
        <v>25</v>
      </c>
      <c r="AX140" s="12" t="s">
        <v>67</v>
      </c>
      <c r="AY140" s="151" t="s">
        <v>144</v>
      </c>
    </row>
    <row r="141" spans="2:65" s="13" customFormat="1">
      <c r="B141" s="155"/>
      <c r="D141" s="150" t="s">
        <v>153</v>
      </c>
      <c r="E141" s="156" t="s">
        <v>1</v>
      </c>
      <c r="F141" s="157" t="s">
        <v>753</v>
      </c>
      <c r="H141" s="158">
        <v>7.2</v>
      </c>
      <c r="L141" s="155"/>
      <c r="M141" s="159"/>
      <c r="T141" s="160"/>
      <c r="AT141" s="156" t="s">
        <v>153</v>
      </c>
      <c r="AU141" s="156" t="s">
        <v>152</v>
      </c>
      <c r="AV141" s="13" t="s">
        <v>152</v>
      </c>
      <c r="AW141" s="13" t="s">
        <v>25</v>
      </c>
      <c r="AX141" s="13" t="s">
        <v>67</v>
      </c>
      <c r="AY141" s="156" t="s">
        <v>144</v>
      </c>
    </row>
    <row r="142" spans="2:65" s="14" customFormat="1">
      <c r="B142" s="161"/>
      <c r="D142" s="150" t="s">
        <v>153</v>
      </c>
      <c r="E142" s="162" t="s">
        <v>1</v>
      </c>
      <c r="F142" s="163" t="s">
        <v>156</v>
      </c>
      <c r="H142" s="164">
        <v>63.665999999999997</v>
      </c>
      <c r="L142" s="161"/>
      <c r="M142" s="165"/>
      <c r="T142" s="166"/>
      <c r="AT142" s="162" t="s">
        <v>153</v>
      </c>
      <c r="AU142" s="162" t="s">
        <v>152</v>
      </c>
      <c r="AV142" s="14" t="s">
        <v>151</v>
      </c>
      <c r="AW142" s="14" t="s">
        <v>25</v>
      </c>
      <c r="AX142" s="14" t="s">
        <v>75</v>
      </c>
      <c r="AY142" s="162" t="s">
        <v>144</v>
      </c>
    </row>
    <row r="143" spans="2:65" s="1" customFormat="1" ht="16.5" customHeight="1">
      <c r="B143" s="135"/>
      <c r="C143" s="136" t="s">
        <v>145</v>
      </c>
      <c r="D143" s="136" t="s">
        <v>147</v>
      </c>
      <c r="E143" s="137" t="s">
        <v>254</v>
      </c>
      <c r="F143" s="138" t="s">
        <v>255</v>
      </c>
      <c r="G143" s="139" t="s">
        <v>159</v>
      </c>
      <c r="H143" s="140">
        <v>44.39</v>
      </c>
      <c r="I143" s="141"/>
      <c r="J143" s="141">
        <f>ROUND(I143*H143,2)</f>
        <v>0</v>
      </c>
      <c r="K143" s="142"/>
      <c r="L143" s="29"/>
      <c r="M143" s="143" t="s">
        <v>1</v>
      </c>
      <c r="N143" s="144" t="s">
        <v>33</v>
      </c>
      <c r="O143" s="145">
        <v>0.32401000000000002</v>
      </c>
      <c r="P143" s="145">
        <f>O143*H143</f>
        <v>14.382803900000001</v>
      </c>
      <c r="Q143" s="145">
        <v>4.8999999999999998E-5</v>
      </c>
      <c r="R143" s="145">
        <f>Q143*H143</f>
        <v>2.1751100000000001E-3</v>
      </c>
      <c r="S143" s="145">
        <v>0</v>
      </c>
      <c r="T143" s="146">
        <f>S143*H143</f>
        <v>0</v>
      </c>
      <c r="AR143" s="147" t="s">
        <v>151</v>
      </c>
      <c r="AT143" s="147" t="s">
        <v>147</v>
      </c>
      <c r="AU143" s="147" t="s">
        <v>152</v>
      </c>
      <c r="AY143" s="17" t="s">
        <v>144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7" t="s">
        <v>152</v>
      </c>
      <c r="BK143" s="148">
        <f>ROUND(I143*H143,2)</f>
        <v>0</v>
      </c>
      <c r="BL143" s="17" t="s">
        <v>151</v>
      </c>
      <c r="BM143" s="147" t="s">
        <v>161</v>
      </c>
    </row>
    <row r="144" spans="2:65" s="1" customFormat="1" ht="44.25" customHeight="1">
      <c r="B144" s="135"/>
      <c r="C144" s="136" t="s">
        <v>151</v>
      </c>
      <c r="D144" s="136" t="s">
        <v>147</v>
      </c>
      <c r="E144" s="137" t="s">
        <v>754</v>
      </c>
      <c r="F144" s="138" t="s">
        <v>755</v>
      </c>
      <c r="G144" s="139" t="s">
        <v>39</v>
      </c>
      <c r="H144" s="140">
        <v>829.88</v>
      </c>
      <c r="I144" s="141"/>
      <c r="J144" s="141">
        <f>ROUND(I144*H144,2)</f>
        <v>0</v>
      </c>
      <c r="K144" s="142"/>
      <c r="L144" s="29"/>
      <c r="M144" s="143" t="s">
        <v>1</v>
      </c>
      <c r="N144" s="144" t="s">
        <v>33</v>
      </c>
      <c r="O144" s="145">
        <v>0</v>
      </c>
      <c r="P144" s="145">
        <f>O144*H144</f>
        <v>0</v>
      </c>
      <c r="Q144" s="145">
        <v>0</v>
      </c>
      <c r="R144" s="145">
        <f>Q144*H144</f>
        <v>0</v>
      </c>
      <c r="S144" s="145">
        <v>0</v>
      </c>
      <c r="T144" s="146">
        <f>S144*H144</f>
        <v>0</v>
      </c>
      <c r="AR144" s="147" t="s">
        <v>151</v>
      </c>
      <c r="AT144" s="147" t="s">
        <v>147</v>
      </c>
      <c r="AU144" s="147" t="s">
        <v>152</v>
      </c>
      <c r="AY144" s="17" t="s">
        <v>144</v>
      </c>
      <c r="BE144" s="148">
        <f>IF(N144="základná",J144,0)</f>
        <v>0</v>
      </c>
      <c r="BF144" s="148">
        <f>IF(N144="znížená",J144,0)</f>
        <v>0</v>
      </c>
      <c r="BG144" s="148">
        <f>IF(N144="zákl. prenesená",J144,0)</f>
        <v>0</v>
      </c>
      <c r="BH144" s="148">
        <f>IF(N144="zníž. prenesená",J144,0)</f>
        <v>0</v>
      </c>
      <c r="BI144" s="148">
        <f>IF(N144="nulová",J144,0)</f>
        <v>0</v>
      </c>
      <c r="BJ144" s="17" t="s">
        <v>152</v>
      </c>
      <c r="BK144" s="148">
        <f>ROUND(I144*H144,2)</f>
        <v>0</v>
      </c>
      <c r="BL144" s="17" t="s">
        <v>151</v>
      </c>
      <c r="BM144" s="147" t="s">
        <v>168</v>
      </c>
    </row>
    <row r="145" spans="2:65" s="1" customFormat="1" ht="24.2" customHeight="1">
      <c r="B145" s="135"/>
      <c r="C145" s="136" t="s">
        <v>171</v>
      </c>
      <c r="D145" s="136" t="s">
        <v>147</v>
      </c>
      <c r="E145" s="137" t="s">
        <v>756</v>
      </c>
      <c r="F145" s="138" t="s">
        <v>757</v>
      </c>
      <c r="G145" s="139" t="s">
        <v>167</v>
      </c>
      <c r="H145" s="140">
        <v>8.75</v>
      </c>
      <c r="I145" s="141"/>
      <c r="J145" s="141">
        <f>ROUND(I145*H145,2)</f>
        <v>0</v>
      </c>
      <c r="K145" s="142"/>
      <c r="L145" s="29"/>
      <c r="M145" s="143" t="s">
        <v>1</v>
      </c>
      <c r="N145" s="144" t="s">
        <v>33</v>
      </c>
      <c r="O145" s="145">
        <v>0</v>
      </c>
      <c r="P145" s="145">
        <f>O145*H145</f>
        <v>0</v>
      </c>
      <c r="Q145" s="145">
        <v>0</v>
      </c>
      <c r="R145" s="145">
        <f>Q145*H145</f>
        <v>0</v>
      </c>
      <c r="S145" s="145">
        <v>0</v>
      </c>
      <c r="T145" s="146">
        <f>S145*H145</f>
        <v>0</v>
      </c>
      <c r="AR145" s="147" t="s">
        <v>151</v>
      </c>
      <c r="AT145" s="147" t="s">
        <v>147</v>
      </c>
      <c r="AU145" s="147" t="s">
        <v>152</v>
      </c>
      <c r="AY145" s="17" t="s">
        <v>144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7" t="s">
        <v>152</v>
      </c>
      <c r="BK145" s="148">
        <f>ROUND(I145*H145,2)</f>
        <v>0</v>
      </c>
      <c r="BL145" s="17" t="s">
        <v>151</v>
      </c>
      <c r="BM145" s="147" t="s">
        <v>101</v>
      </c>
    </row>
    <row r="146" spans="2:65" s="13" customFormat="1">
      <c r="B146" s="155"/>
      <c r="D146" s="150" t="s">
        <v>153</v>
      </c>
      <c r="E146" s="156" t="s">
        <v>1</v>
      </c>
      <c r="F146" s="157" t="s">
        <v>758</v>
      </c>
      <c r="H146" s="158">
        <v>8.75</v>
      </c>
      <c r="L146" s="155"/>
      <c r="M146" s="159"/>
      <c r="T146" s="160"/>
      <c r="AT146" s="156" t="s">
        <v>153</v>
      </c>
      <c r="AU146" s="156" t="s">
        <v>152</v>
      </c>
      <c r="AV146" s="13" t="s">
        <v>152</v>
      </c>
      <c r="AW146" s="13" t="s">
        <v>25</v>
      </c>
      <c r="AX146" s="13" t="s">
        <v>67</v>
      </c>
      <c r="AY146" s="156" t="s">
        <v>144</v>
      </c>
    </row>
    <row r="147" spans="2:65" s="14" customFormat="1">
      <c r="B147" s="161"/>
      <c r="D147" s="150" t="s">
        <v>153</v>
      </c>
      <c r="E147" s="162" t="s">
        <v>1</v>
      </c>
      <c r="F147" s="163" t="s">
        <v>156</v>
      </c>
      <c r="H147" s="164">
        <v>8.75</v>
      </c>
      <c r="L147" s="161"/>
      <c r="M147" s="165"/>
      <c r="T147" s="166"/>
      <c r="AT147" s="162" t="s">
        <v>153</v>
      </c>
      <c r="AU147" s="162" t="s">
        <v>152</v>
      </c>
      <c r="AV147" s="14" t="s">
        <v>151</v>
      </c>
      <c r="AW147" s="14" t="s">
        <v>25</v>
      </c>
      <c r="AX147" s="14" t="s">
        <v>75</v>
      </c>
      <c r="AY147" s="162" t="s">
        <v>144</v>
      </c>
    </row>
    <row r="148" spans="2:65" s="1" customFormat="1" ht="33" customHeight="1">
      <c r="B148" s="135"/>
      <c r="C148" s="136" t="s">
        <v>161</v>
      </c>
      <c r="D148" s="136" t="s">
        <v>147</v>
      </c>
      <c r="E148" s="137" t="s">
        <v>759</v>
      </c>
      <c r="F148" s="138" t="s">
        <v>760</v>
      </c>
      <c r="G148" s="139" t="s">
        <v>159</v>
      </c>
      <c r="H148" s="140">
        <v>94.825999999999993</v>
      </c>
      <c r="I148" s="141"/>
      <c r="J148" s="141">
        <f>ROUND(I148*H148,2)</f>
        <v>0</v>
      </c>
      <c r="K148" s="142"/>
      <c r="L148" s="29"/>
      <c r="M148" s="143" t="s">
        <v>1</v>
      </c>
      <c r="N148" s="144" t="s">
        <v>33</v>
      </c>
      <c r="O148" s="145">
        <v>2.929E-2</v>
      </c>
      <c r="P148" s="145">
        <f>O148*H148</f>
        <v>2.7774535399999998</v>
      </c>
      <c r="Q148" s="145">
        <v>0</v>
      </c>
      <c r="R148" s="145">
        <f>Q148*H148</f>
        <v>0</v>
      </c>
      <c r="S148" s="145">
        <v>4.0000000000000001E-3</v>
      </c>
      <c r="T148" s="146">
        <f>S148*H148</f>
        <v>0.37930399999999997</v>
      </c>
      <c r="AR148" s="147" t="s">
        <v>151</v>
      </c>
      <c r="AT148" s="147" t="s">
        <v>147</v>
      </c>
      <c r="AU148" s="147" t="s">
        <v>152</v>
      </c>
      <c r="AY148" s="17" t="s">
        <v>144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7" t="s">
        <v>152</v>
      </c>
      <c r="BK148" s="148">
        <f>ROUND(I148*H148,2)</f>
        <v>0</v>
      </c>
      <c r="BL148" s="17" t="s">
        <v>151</v>
      </c>
      <c r="BM148" s="147" t="s">
        <v>178</v>
      </c>
    </row>
    <row r="149" spans="2:65" s="13" customFormat="1" ht="22.5">
      <c r="B149" s="155"/>
      <c r="D149" s="150" t="s">
        <v>153</v>
      </c>
      <c r="E149" s="156" t="s">
        <v>1</v>
      </c>
      <c r="F149" s="157" t="s">
        <v>743</v>
      </c>
      <c r="H149" s="158">
        <v>116.22584999999999</v>
      </c>
      <c r="L149" s="155"/>
      <c r="M149" s="159"/>
      <c r="T149" s="160"/>
      <c r="AT149" s="156" t="s">
        <v>153</v>
      </c>
      <c r="AU149" s="156" t="s">
        <v>152</v>
      </c>
      <c r="AV149" s="13" t="s">
        <v>152</v>
      </c>
      <c r="AW149" s="13" t="s">
        <v>25</v>
      </c>
      <c r="AX149" s="13" t="s">
        <v>67</v>
      </c>
      <c r="AY149" s="156" t="s">
        <v>144</v>
      </c>
    </row>
    <row r="150" spans="2:65" s="12" customFormat="1">
      <c r="B150" s="149"/>
      <c r="D150" s="150" t="s">
        <v>153</v>
      </c>
      <c r="E150" s="151" t="s">
        <v>1</v>
      </c>
      <c r="F150" s="152" t="s">
        <v>744</v>
      </c>
      <c r="H150" s="151" t="s">
        <v>1</v>
      </c>
      <c r="L150" s="149"/>
      <c r="M150" s="153"/>
      <c r="T150" s="154"/>
      <c r="AT150" s="151" t="s">
        <v>153</v>
      </c>
      <c r="AU150" s="151" t="s">
        <v>152</v>
      </c>
      <c r="AV150" s="12" t="s">
        <v>75</v>
      </c>
      <c r="AW150" s="12" t="s">
        <v>25</v>
      </c>
      <c r="AX150" s="12" t="s">
        <v>67</v>
      </c>
      <c r="AY150" s="151" t="s">
        <v>144</v>
      </c>
    </row>
    <row r="151" spans="2:65" s="13" customFormat="1">
      <c r="B151" s="155"/>
      <c r="D151" s="150" t="s">
        <v>153</v>
      </c>
      <c r="E151" s="156" t="s">
        <v>1</v>
      </c>
      <c r="F151" s="157" t="s">
        <v>745</v>
      </c>
      <c r="H151" s="158">
        <v>-6</v>
      </c>
      <c r="L151" s="155"/>
      <c r="M151" s="159"/>
      <c r="T151" s="160"/>
      <c r="AT151" s="156" t="s">
        <v>153</v>
      </c>
      <c r="AU151" s="156" t="s">
        <v>152</v>
      </c>
      <c r="AV151" s="13" t="s">
        <v>152</v>
      </c>
      <c r="AW151" s="13" t="s">
        <v>25</v>
      </c>
      <c r="AX151" s="13" t="s">
        <v>67</v>
      </c>
      <c r="AY151" s="156" t="s">
        <v>144</v>
      </c>
    </row>
    <row r="152" spans="2:65" s="13" customFormat="1">
      <c r="B152" s="155"/>
      <c r="D152" s="150" t="s">
        <v>153</v>
      </c>
      <c r="E152" s="156" t="s">
        <v>1</v>
      </c>
      <c r="F152" s="157" t="s">
        <v>746</v>
      </c>
      <c r="H152" s="158">
        <v>-12.6</v>
      </c>
      <c r="L152" s="155"/>
      <c r="M152" s="159"/>
      <c r="T152" s="160"/>
      <c r="AT152" s="156" t="s">
        <v>153</v>
      </c>
      <c r="AU152" s="156" t="s">
        <v>152</v>
      </c>
      <c r="AV152" s="13" t="s">
        <v>152</v>
      </c>
      <c r="AW152" s="13" t="s">
        <v>25</v>
      </c>
      <c r="AX152" s="13" t="s">
        <v>67</v>
      </c>
      <c r="AY152" s="156" t="s">
        <v>144</v>
      </c>
    </row>
    <row r="153" spans="2:65" s="13" customFormat="1">
      <c r="B153" s="155"/>
      <c r="D153" s="150" t="s">
        <v>153</v>
      </c>
      <c r="E153" s="156" t="s">
        <v>1</v>
      </c>
      <c r="F153" s="157" t="s">
        <v>747</v>
      </c>
      <c r="H153" s="158">
        <v>-2.8</v>
      </c>
      <c r="L153" s="155"/>
      <c r="M153" s="159"/>
      <c r="T153" s="160"/>
      <c r="AT153" s="156" t="s">
        <v>153</v>
      </c>
      <c r="AU153" s="156" t="s">
        <v>152</v>
      </c>
      <c r="AV153" s="13" t="s">
        <v>152</v>
      </c>
      <c r="AW153" s="13" t="s">
        <v>25</v>
      </c>
      <c r="AX153" s="13" t="s">
        <v>67</v>
      </c>
      <c r="AY153" s="156" t="s">
        <v>144</v>
      </c>
    </row>
    <row r="154" spans="2:65" s="14" customFormat="1">
      <c r="B154" s="161"/>
      <c r="D154" s="150" t="s">
        <v>153</v>
      </c>
      <c r="E154" s="162" t="s">
        <v>1</v>
      </c>
      <c r="F154" s="163" t="s">
        <v>156</v>
      </c>
      <c r="H154" s="164">
        <v>94.825850000000003</v>
      </c>
      <c r="L154" s="161"/>
      <c r="M154" s="165"/>
      <c r="T154" s="166"/>
      <c r="AT154" s="162" t="s">
        <v>153</v>
      </c>
      <c r="AU154" s="162" t="s">
        <v>152</v>
      </c>
      <c r="AV154" s="14" t="s">
        <v>151</v>
      </c>
      <c r="AW154" s="14" t="s">
        <v>25</v>
      </c>
      <c r="AX154" s="14" t="s">
        <v>75</v>
      </c>
      <c r="AY154" s="162" t="s">
        <v>144</v>
      </c>
    </row>
    <row r="155" spans="2:65" s="1" customFormat="1" ht="21.75" customHeight="1">
      <c r="B155" s="135"/>
      <c r="C155" s="136" t="s">
        <v>180</v>
      </c>
      <c r="D155" s="136" t="s">
        <v>147</v>
      </c>
      <c r="E155" s="137" t="s">
        <v>323</v>
      </c>
      <c r="F155" s="138" t="s">
        <v>324</v>
      </c>
      <c r="G155" s="139" t="s">
        <v>325</v>
      </c>
      <c r="H155" s="140">
        <v>0.75800000000000001</v>
      </c>
      <c r="I155" s="141"/>
      <c r="J155" s="141">
        <f>ROUND(I155*H155,2)</f>
        <v>0</v>
      </c>
      <c r="K155" s="142"/>
      <c r="L155" s="29"/>
      <c r="M155" s="143" t="s">
        <v>1</v>
      </c>
      <c r="N155" s="144" t="s">
        <v>33</v>
      </c>
      <c r="O155" s="145">
        <v>1.972</v>
      </c>
      <c r="P155" s="145">
        <f>O155*H155</f>
        <v>1.4947760000000001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151</v>
      </c>
      <c r="AT155" s="147" t="s">
        <v>147</v>
      </c>
      <c r="AU155" s="147" t="s">
        <v>152</v>
      </c>
      <c r="AY155" s="17" t="s">
        <v>144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7" t="s">
        <v>152</v>
      </c>
      <c r="BK155" s="148">
        <f>ROUND(I155*H155,2)</f>
        <v>0</v>
      </c>
      <c r="BL155" s="17" t="s">
        <v>151</v>
      </c>
      <c r="BM155" s="147" t="s">
        <v>183</v>
      </c>
    </row>
    <row r="156" spans="2:65" s="1" customFormat="1" ht="24.2" customHeight="1">
      <c r="B156" s="135"/>
      <c r="C156" s="136" t="s">
        <v>168</v>
      </c>
      <c r="D156" s="136" t="s">
        <v>147</v>
      </c>
      <c r="E156" s="137" t="s">
        <v>327</v>
      </c>
      <c r="F156" s="138" t="s">
        <v>328</v>
      </c>
      <c r="G156" s="139" t="s">
        <v>325</v>
      </c>
      <c r="H156" s="140">
        <v>1.516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33</v>
      </c>
      <c r="O156" s="145">
        <v>0.61899999999999999</v>
      </c>
      <c r="P156" s="145">
        <f>O156*H156</f>
        <v>0.93840400000000002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151</v>
      </c>
      <c r="AT156" s="147" t="s">
        <v>147</v>
      </c>
      <c r="AU156" s="147" t="s">
        <v>152</v>
      </c>
      <c r="AY156" s="17" t="s">
        <v>144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7" t="s">
        <v>152</v>
      </c>
      <c r="BK156" s="148">
        <f>ROUND(I156*H156,2)</f>
        <v>0</v>
      </c>
      <c r="BL156" s="17" t="s">
        <v>151</v>
      </c>
      <c r="BM156" s="147" t="s">
        <v>187</v>
      </c>
    </row>
    <row r="157" spans="2:65" s="13" customFormat="1">
      <c r="B157" s="155"/>
      <c r="D157" s="150" t="s">
        <v>153</v>
      </c>
      <c r="E157" s="156" t="s">
        <v>1</v>
      </c>
      <c r="F157" s="157" t="s">
        <v>761</v>
      </c>
      <c r="H157" s="158">
        <v>1.516</v>
      </c>
      <c r="L157" s="155"/>
      <c r="M157" s="159"/>
      <c r="T157" s="160"/>
      <c r="AT157" s="156" t="s">
        <v>153</v>
      </c>
      <c r="AU157" s="156" t="s">
        <v>152</v>
      </c>
      <c r="AV157" s="13" t="s">
        <v>152</v>
      </c>
      <c r="AW157" s="13" t="s">
        <v>25</v>
      </c>
      <c r="AX157" s="13" t="s">
        <v>67</v>
      </c>
      <c r="AY157" s="156" t="s">
        <v>144</v>
      </c>
    </row>
    <row r="158" spans="2:65" s="14" customFormat="1">
      <c r="B158" s="161"/>
      <c r="D158" s="150" t="s">
        <v>153</v>
      </c>
      <c r="E158" s="162" t="s">
        <v>1</v>
      </c>
      <c r="F158" s="163" t="s">
        <v>156</v>
      </c>
      <c r="H158" s="164">
        <v>1.516</v>
      </c>
      <c r="L158" s="161"/>
      <c r="M158" s="165"/>
      <c r="T158" s="166"/>
      <c r="AT158" s="162" t="s">
        <v>153</v>
      </c>
      <c r="AU158" s="162" t="s">
        <v>152</v>
      </c>
      <c r="AV158" s="14" t="s">
        <v>151</v>
      </c>
      <c r="AW158" s="14" t="s">
        <v>25</v>
      </c>
      <c r="AX158" s="14" t="s">
        <v>75</v>
      </c>
      <c r="AY158" s="162" t="s">
        <v>144</v>
      </c>
    </row>
    <row r="159" spans="2:65" s="1" customFormat="1" ht="24.2" customHeight="1">
      <c r="B159" s="135"/>
      <c r="C159" s="136" t="s">
        <v>191</v>
      </c>
      <c r="D159" s="136" t="s">
        <v>147</v>
      </c>
      <c r="E159" s="137" t="s">
        <v>332</v>
      </c>
      <c r="F159" s="138" t="s">
        <v>333</v>
      </c>
      <c r="G159" s="139" t="s">
        <v>325</v>
      </c>
      <c r="H159" s="140">
        <v>0.75800000000000001</v>
      </c>
      <c r="I159" s="141"/>
      <c r="J159" s="141">
        <f>ROUND(I159*H159,2)</f>
        <v>0</v>
      </c>
      <c r="K159" s="142"/>
      <c r="L159" s="29"/>
      <c r="M159" s="143" t="s">
        <v>1</v>
      </c>
      <c r="N159" s="144" t="s">
        <v>33</v>
      </c>
      <c r="O159" s="145">
        <v>0.89</v>
      </c>
      <c r="P159" s="145">
        <f>O159*H159</f>
        <v>0.67462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151</v>
      </c>
      <c r="AT159" s="147" t="s">
        <v>147</v>
      </c>
      <c r="AU159" s="147" t="s">
        <v>152</v>
      </c>
      <c r="AY159" s="17" t="s">
        <v>144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7" t="s">
        <v>152</v>
      </c>
      <c r="BK159" s="148">
        <f>ROUND(I159*H159,2)</f>
        <v>0</v>
      </c>
      <c r="BL159" s="17" t="s">
        <v>151</v>
      </c>
      <c r="BM159" s="147" t="s">
        <v>194</v>
      </c>
    </row>
    <row r="160" spans="2:65" s="1" customFormat="1" ht="24.2" customHeight="1">
      <c r="B160" s="135"/>
      <c r="C160" s="136" t="s">
        <v>101</v>
      </c>
      <c r="D160" s="136" t="s">
        <v>147</v>
      </c>
      <c r="E160" s="137" t="s">
        <v>335</v>
      </c>
      <c r="F160" s="138" t="s">
        <v>336</v>
      </c>
      <c r="G160" s="139" t="s">
        <v>325</v>
      </c>
      <c r="H160" s="140">
        <v>3.79</v>
      </c>
      <c r="I160" s="141"/>
      <c r="J160" s="141">
        <f>ROUND(I160*H160,2)</f>
        <v>0</v>
      </c>
      <c r="K160" s="142"/>
      <c r="L160" s="29"/>
      <c r="M160" s="143" t="s">
        <v>1</v>
      </c>
      <c r="N160" s="144" t="s">
        <v>33</v>
      </c>
      <c r="O160" s="145">
        <v>0.1</v>
      </c>
      <c r="P160" s="145">
        <f>O160*H160</f>
        <v>0.379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151</v>
      </c>
      <c r="AT160" s="147" t="s">
        <v>147</v>
      </c>
      <c r="AU160" s="147" t="s">
        <v>152</v>
      </c>
      <c r="AY160" s="17" t="s">
        <v>144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7" t="s">
        <v>152</v>
      </c>
      <c r="BK160" s="148">
        <f>ROUND(I160*H160,2)</f>
        <v>0</v>
      </c>
      <c r="BL160" s="17" t="s">
        <v>151</v>
      </c>
      <c r="BM160" s="147" t="s">
        <v>202</v>
      </c>
    </row>
    <row r="161" spans="2:65" s="13" customFormat="1">
      <c r="B161" s="155"/>
      <c r="D161" s="150" t="s">
        <v>153</v>
      </c>
      <c r="E161" s="156" t="s">
        <v>1</v>
      </c>
      <c r="F161" s="157" t="s">
        <v>762</v>
      </c>
      <c r="H161" s="158">
        <v>3.79</v>
      </c>
      <c r="L161" s="155"/>
      <c r="M161" s="159"/>
      <c r="T161" s="160"/>
      <c r="AT161" s="156" t="s">
        <v>153</v>
      </c>
      <c r="AU161" s="156" t="s">
        <v>152</v>
      </c>
      <c r="AV161" s="13" t="s">
        <v>152</v>
      </c>
      <c r="AW161" s="13" t="s">
        <v>25</v>
      </c>
      <c r="AX161" s="13" t="s">
        <v>67</v>
      </c>
      <c r="AY161" s="156" t="s">
        <v>144</v>
      </c>
    </row>
    <row r="162" spans="2:65" s="14" customFormat="1">
      <c r="B162" s="161"/>
      <c r="D162" s="150" t="s">
        <v>153</v>
      </c>
      <c r="E162" s="162" t="s">
        <v>1</v>
      </c>
      <c r="F162" s="163" t="s">
        <v>156</v>
      </c>
      <c r="H162" s="164">
        <v>3.79</v>
      </c>
      <c r="L162" s="161"/>
      <c r="M162" s="165"/>
      <c r="T162" s="166"/>
      <c r="AT162" s="162" t="s">
        <v>153</v>
      </c>
      <c r="AU162" s="162" t="s">
        <v>152</v>
      </c>
      <c r="AV162" s="14" t="s">
        <v>151</v>
      </c>
      <c r="AW162" s="14" t="s">
        <v>25</v>
      </c>
      <c r="AX162" s="14" t="s">
        <v>75</v>
      </c>
      <c r="AY162" s="162" t="s">
        <v>144</v>
      </c>
    </row>
    <row r="163" spans="2:65" s="1" customFormat="1" ht="24.2" customHeight="1">
      <c r="B163" s="135"/>
      <c r="C163" s="136" t="s">
        <v>207</v>
      </c>
      <c r="D163" s="136" t="s">
        <v>147</v>
      </c>
      <c r="E163" s="137" t="s">
        <v>340</v>
      </c>
      <c r="F163" s="138" t="s">
        <v>341</v>
      </c>
      <c r="G163" s="139" t="s">
        <v>325</v>
      </c>
      <c r="H163" s="140">
        <v>0.75800000000000001</v>
      </c>
      <c r="I163" s="141"/>
      <c r="J163" s="141">
        <f>ROUND(I163*H163,2)</f>
        <v>0</v>
      </c>
      <c r="K163" s="142"/>
      <c r="L163" s="29"/>
      <c r="M163" s="143" t="s">
        <v>1</v>
      </c>
      <c r="N163" s="144" t="s">
        <v>33</v>
      </c>
      <c r="O163" s="145">
        <v>0.749</v>
      </c>
      <c r="P163" s="145">
        <f>O163*H163</f>
        <v>0.56774199999999997</v>
      </c>
      <c r="Q163" s="145">
        <v>0</v>
      </c>
      <c r="R163" s="145">
        <f>Q163*H163</f>
        <v>0</v>
      </c>
      <c r="S163" s="145">
        <v>0</v>
      </c>
      <c r="T163" s="146">
        <f>S163*H163</f>
        <v>0</v>
      </c>
      <c r="AR163" s="147" t="s">
        <v>151</v>
      </c>
      <c r="AT163" s="147" t="s">
        <v>147</v>
      </c>
      <c r="AU163" s="147" t="s">
        <v>152</v>
      </c>
      <c r="AY163" s="17" t="s">
        <v>144</v>
      </c>
      <c r="BE163" s="148">
        <f>IF(N163="základná",J163,0)</f>
        <v>0</v>
      </c>
      <c r="BF163" s="148">
        <f>IF(N163="znížená",J163,0)</f>
        <v>0</v>
      </c>
      <c r="BG163" s="148">
        <f>IF(N163="zákl. prenesená",J163,0)</f>
        <v>0</v>
      </c>
      <c r="BH163" s="148">
        <f>IF(N163="zníž. prenesená",J163,0)</f>
        <v>0</v>
      </c>
      <c r="BI163" s="148">
        <f>IF(N163="nulová",J163,0)</f>
        <v>0</v>
      </c>
      <c r="BJ163" s="17" t="s">
        <v>152</v>
      </c>
      <c r="BK163" s="148">
        <f>ROUND(I163*H163,2)</f>
        <v>0</v>
      </c>
      <c r="BL163" s="17" t="s">
        <v>151</v>
      </c>
      <c r="BM163" s="147" t="s">
        <v>210</v>
      </c>
    </row>
    <row r="164" spans="2:65" s="1" customFormat="1" ht="24.2" customHeight="1">
      <c r="B164" s="135"/>
      <c r="C164" s="136" t="s">
        <v>178</v>
      </c>
      <c r="D164" s="136" t="s">
        <v>147</v>
      </c>
      <c r="E164" s="137" t="s">
        <v>343</v>
      </c>
      <c r="F164" s="138" t="s">
        <v>344</v>
      </c>
      <c r="G164" s="139" t="s">
        <v>325</v>
      </c>
      <c r="H164" s="140">
        <v>0.75800000000000001</v>
      </c>
      <c r="I164" s="141"/>
      <c r="J164" s="141">
        <f>ROUND(I164*H164,2)</f>
        <v>0</v>
      </c>
      <c r="K164" s="142"/>
      <c r="L164" s="29"/>
      <c r="M164" s="143" t="s">
        <v>1</v>
      </c>
      <c r="N164" s="144" t="s">
        <v>33</v>
      </c>
      <c r="O164" s="145">
        <v>0</v>
      </c>
      <c r="P164" s="145">
        <f>O164*H164</f>
        <v>0</v>
      </c>
      <c r="Q164" s="145">
        <v>0</v>
      </c>
      <c r="R164" s="145">
        <f>Q164*H164</f>
        <v>0</v>
      </c>
      <c r="S164" s="145">
        <v>0</v>
      </c>
      <c r="T164" s="146">
        <f>S164*H164</f>
        <v>0</v>
      </c>
      <c r="AR164" s="147" t="s">
        <v>151</v>
      </c>
      <c r="AT164" s="147" t="s">
        <v>147</v>
      </c>
      <c r="AU164" s="147" t="s">
        <v>152</v>
      </c>
      <c r="AY164" s="17" t="s">
        <v>144</v>
      </c>
      <c r="BE164" s="148">
        <f>IF(N164="základná",J164,0)</f>
        <v>0</v>
      </c>
      <c r="BF164" s="148">
        <f>IF(N164="znížená",J164,0)</f>
        <v>0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7" t="s">
        <v>152</v>
      </c>
      <c r="BK164" s="148">
        <f>ROUND(I164*H164,2)</f>
        <v>0</v>
      </c>
      <c r="BL164" s="17" t="s">
        <v>151</v>
      </c>
      <c r="BM164" s="147" t="s">
        <v>215</v>
      </c>
    </row>
    <row r="165" spans="2:65" s="1" customFormat="1" ht="16.5" customHeight="1">
      <c r="B165" s="135"/>
      <c r="C165" s="136" t="s">
        <v>217</v>
      </c>
      <c r="D165" s="136" t="s">
        <v>147</v>
      </c>
      <c r="E165" s="137" t="s">
        <v>347</v>
      </c>
      <c r="F165" s="138" t="s">
        <v>348</v>
      </c>
      <c r="G165" s="139" t="s">
        <v>223</v>
      </c>
      <c r="H165" s="140">
        <v>1</v>
      </c>
      <c r="I165" s="141"/>
      <c r="J165" s="141">
        <f>ROUND(I165*H165,2)</f>
        <v>0</v>
      </c>
      <c r="K165" s="142"/>
      <c r="L165" s="29"/>
      <c r="M165" s="143" t="s">
        <v>1</v>
      </c>
      <c r="N165" s="144" t="s">
        <v>33</v>
      </c>
      <c r="O165" s="145">
        <v>0</v>
      </c>
      <c r="P165" s="145">
        <f>O165*H165</f>
        <v>0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151</v>
      </c>
      <c r="AT165" s="147" t="s">
        <v>147</v>
      </c>
      <c r="AU165" s="147" t="s">
        <v>152</v>
      </c>
      <c r="AY165" s="17" t="s">
        <v>144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7" t="s">
        <v>152</v>
      </c>
      <c r="BK165" s="148">
        <f>ROUND(I165*H165,2)</f>
        <v>0</v>
      </c>
      <c r="BL165" s="17" t="s">
        <v>151</v>
      </c>
      <c r="BM165" s="147" t="s">
        <v>220</v>
      </c>
    </row>
    <row r="166" spans="2:65" s="1" customFormat="1" ht="16.5" customHeight="1">
      <c r="B166" s="135"/>
      <c r="C166" s="136" t="s">
        <v>183</v>
      </c>
      <c r="D166" s="136" t="s">
        <v>147</v>
      </c>
      <c r="E166" s="137" t="s">
        <v>350</v>
      </c>
      <c r="F166" s="138" t="s">
        <v>351</v>
      </c>
      <c r="G166" s="139" t="s">
        <v>352</v>
      </c>
      <c r="H166" s="140">
        <v>5200</v>
      </c>
      <c r="I166" s="141"/>
      <c r="J166" s="141">
        <f>ROUND(I166*H166,2)</f>
        <v>0</v>
      </c>
      <c r="K166" s="142"/>
      <c r="L166" s="29"/>
      <c r="M166" s="143" t="s">
        <v>1</v>
      </c>
      <c r="N166" s="144" t="s">
        <v>33</v>
      </c>
      <c r="O166" s="145">
        <v>0</v>
      </c>
      <c r="P166" s="145">
        <f>O166*H166</f>
        <v>0</v>
      </c>
      <c r="Q166" s="145">
        <v>0</v>
      </c>
      <c r="R166" s="145">
        <f>Q166*H166</f>
        <v>0</v>
      </c>
      <c r="S166" s="145">
        <v>0</v>
      </c>
      <c r="T166" s="146">
        <f>S166*H166</f>
        <v>0</v>
      </c>
      <c r="AR166" s="147" t="s">
        <v>151</v>
      </c>
      <c r="AT166" s="147" t="s">
        <v>147</v>
      </c>
      <c r="AU166" s="147" t="s">
        <v>152</v>
      </c>
      <c r="AY166" s="17" t="s">
        <v>144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7" t="s">
        <v>152</v>
      </c>
      <c r="BK166" s="148">
        <f>ROUND(I166*H166,2)</f>
        <v>0</v>
      </c>
      <c r="BL166" s="17" t="s">
        <v>151</v>
      </c>
      <c r="BM166" s="147" t="s">
        <v>224</v>
      </c>
    </row>
    <row r="167" spans="2:65" s="1" customFormat="1" ht="16.5" customHeight="1">
      <c r="B167" s="135"/>
      <c r="C167" s="136" t="s">
        <v>225</v>
      </c>
      <c r="D167" s="136" t="s">
        <v>147</v>
      </c>
      <c r="E167" s="137" t="s">
        <v>355</v>
      </c>
      <c r="F167" s="138" t="s">
        <v>356</v>
      </c>
      <c r="G167" s="139" t="s">
        <v>352</v>
      </c>
      <c r="H167" s="140">
        <v>5200</v>
      </c>
      <c r="I167" s="141"/>
      <c r="J167" s="141">
        <f>ROUND(I167*H167,2)</f>
        <v>0</v>
      </c>
      <c r="K167" s="142"/>
      <c r="L167" s="29"/>
      <c r="M167" s="143" t="s">
        <v>1</v>
      </c>
      <c r="N167" s="144" t="s">
        <v>33</v>
      </c>
      <c r="O167" s="145">
        <v>0</v>
      </c>
      <c r="P167" s="145">
        <f>O167*H167</f>
        <v>0</v>
      </c>
      <c r="Q167" s="145">
        <v>0</v>
      </c>
      <c r="R167" s="145">
        <f>Q167*H167</f>
        <v>0</v>
      </c>
      <c r="S167" s="145">
        <v>0</v>
      </c>
      <c r="T167" s="146">
        <f>S167*H167</f>
        <v>0</v>
      </c>
      <c r="AR167" s="147" t="s">
        <v>151</v>
      </c>
      <c r="AT167" s="147" t="s">
        <v>147</v>
      </c>
      <c r="AU167" s="147" t="s">
        <v>152</v>
      </c>
      <c r="AY167" s="17" t="s">
        <v>144</v>
      </c>
      <c r="BE167" s="148">
        <f>IF(N167="základná",J167,0)</f>
        <v>0</v>
      </c>
      <c r="BF167" s="148">
        <f>IF(N167="znížená",J167,0)</f>
        <v>0</v>
      </c>
      <c r="BG167" s="148">
        <f>IF(N167="zákl. prenesená",J167,0)</f>
        <v>0</v>
      </c>
      <c r="BH167" s="148">
        <f>IF(N167="zníž. prenesená",J167,0)</f>
        <v>0</v>
      </c>
      <c r="BI167" s="148">
        <f>IF(N167="nulová",J167,0)</f>
        <v>0</v>
      </c>
      <c r="BJ167" s="17" t="s">
        <v>152</v>
      </c>
      <c r="BK167" s="148">
        <f>ROUND(I167*H167,2)</f>
        <v>0</v>
      </c>
      <c r="BL167" s="17" t="s">
        <v>151</v>
      </c>
      <c r="BM167" s="147" t="s">
        <v>229</v>
      </c>
    </row>
    <row r="168" spans="2:65" s="11" customFormat="1" ht="22.9" customHeight="1">
      <c r="B168" s="124"/>
      <c r="D168" s="125" t="s">
        <v>66</v>
      </c>
      <c r="E168" s="133" t="s">
        <v>358</v>
      </c>
      <c r="F168" s="133" t="s">
        <v>359</v>
      </c>
      <c r="J168" s="134">
        <f>BK168</f>
        <v>0</v>
      </c>
      <c r="L168" s="124"/>
      <c r="M168" s="128"/>
      <c r="P168" s="129">
        <f>SUM(P169:P175)</f>
        <v>1.7170993000000001</v>
      </c>
      <c r="R168" s="129">
        <f>SUM(R169:R175)</f>
        <v>0</v>
      </c>
      <c r="T168" s="130">
        <f>SUM(T169:T175)</f>
        <v>0</v>
      </c>
      <c r="AR168" s="125" t="s">
        <v>75</v>
      </c>
      <c r="AT168" s="131" t="s">
        <v>66</v>
      </c>
      <c r="AU168" s="131" t="s">
        <v>75</v>
      </c>
      <c r="AY168" s="125" t="s">
        <v>144</v>
      </c>
      <c r="BK168" s="132">
        <f>SUM(BK169:BK175)</f>
        <v>0</v>
      </c>
    </row>
    <row r="169" spans="2:65" s="1" customFormat="1" ht="21.75" customHeight="1">
      <c r="B169" s="135"/>
      <c r="C169" s="136" t="s">
        <v>187</v>
      </c>
      <c r="D169" s="136" t="s">
        <v>147</v>
      </c>
      <c r="E169" s="137" t="s">
        <v>360</v>
      </c>
      <c r="F169" s="138" t="s">
        <v>361</v>
      </c>
      <c r="G169" s="139" t="s">
        <v>325</v>
      </c>
      <c r="H169" s="140">
        <v>9.7000000000000003E-2</v>
      </c>
      <c r="I169" s="141"/>
      <c r="J169" s="141">
        <f>ROUND(I169*H169,2)</f>
        <v>0</v>
      </c>
      <c r="K169" s="142"/>
      <c r="L169" s="29"/>
      <c r="M169" s="143" t="s">
        <v>1</v>
      </c>
      <c r="N169" s="144" t="s">
        <v>33</v>
      </c>
      <c r="O169" s="145">
        <v>1.9162999999999999</v>
      </c>
      <c r="P169" s="145">
        <f>O169*H169</f>
        <v>0.18588109999999999</v>
      </c>
      <c r="Q169" s="145">
        <v>0</v>
      </c>
      <c r="R169" s="145">
        <f>Q169*H169</f>
        <v>0</v>
      </c>
      <c r="S169" s="145">
        <v>0</v>
      </c>
      <c r="T169" s="146">
        <f>S169*H169</f>
        <v>0</v>
      </c>
      <c r="AR169" s="147" t="s">
        <v>151</v>
      </c>
      <c r="AT169" s="147" t="s">
        <v>147</v>
      </c>
      <c r="AU169" s="147" t="s">
        <v>152</v>
      </c>
      <c r="AY169" s="17" t="s">
        <v>144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7" t="s">
        <v>152</v>
      </c>
      <c r="BK169" s="148">
        <f>ROUND(I169*H169,2)</f>
        <v>0</v>
      </c>
      <c r="BL169" s="17" t="s">
        <v>151</v>
      </c>
      <c r="BM169" s="147" t="s">
        <v>233</v>
      </c>
    </row>
    <row r="170" spans="2:65" s="1" customFormat="1" ht="24.2" customHeight="1">
      <c r="B170" s="135"/>
      <c r="C170" s="136" t="s">
        <v>235</v>
      </c>
      <c r="D170" s="136" t="s">
        <v>147</v>
      </c>
      <c r="E170" s="137" t="s">
        <v>364</v>
      </c>
      <c r="F170" s="138" t="s">
        <v>365</v>
      </c>
      <c r="G170" s="139" t="s">
        <v>325</v>
      </c>
      <c r="H170" s="140">
        <v>0.19400000000000001</v>
      </c>
      <c r="I170" s="141"/>
      <c r="J170" s="141">
        <f>ROUND(I170*H170,2)</f>
        <v>0</v>
      </c>
      <c r="K170" s="142"/>
      <c r="L170" s="29"/>
      <c r="M170" s="143" t="s">
        <v>1</v>
      </c>
      <c r="N170" s="144" t="s">
        <v>33</v>
      </c>
      <c r="O170" s="145">
        <v>6.9800000000000001E-2</v>
      </c>
      <c r="P170" s="145">
        <f>O170*H170</f>
        <v>1.35412E-2</v>
      </c>
      <c r="Q170" s="145">
        <v>0</v>
      </c>
      <c r="R170" s="145">
        <f>Q170*H170</f>
        <v>0</v>
      </c>
      <c r="S170" s="145">
        <v>0</v>
      </c>
      <c r="T170" s="146">
        <f>S170*H170</f>
        <v>0</v>
      </c>
      <c r="AR170" s="147" t="s">
        <v>151</v>
      </c>
      <c r="AT170" s="147" t="s">
        <v>147</v>
      </c>
      <c r="AU170" s="147" t="s">
        <v>152</v>
      </c>
      <c r="AY170" s="17" t="s">
        <v>144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7" t="s">
        <v>152</v>
      </c>
      <c r="BK170" s="148">
        <f>ROUND(I170*H170,2)</f>
        <v>0</v>
      </c>
      <c r="BL170" s="17" t="s">
        <v>151</v>
      </c>
      <c r="BM170" s="147" t="s">
        <v>238</v>
      </c>
    </row>
    <row r="171" spans="2:65" s="13" customFormat="1">
      <c r="B171" s="155"/>
      <c r="D171" s="150" t="s">
        <v>153</v>
      </c>
      <c r="E171" s="156" t="s">
        <v>1</v>
      </c>
      <c r="F171" s="157" t="s">
        <v>763</v>
      </c>
      <c r="H171" s="158">
        <v>0.19400000000000001</v>
      </c>
      <c r="L171" s="155"/>
      <c r="M171" s="159"/>
      <c r="T171" s="160"/>
      <c r="AT171" s="156" t="s">
        <v>153</v>
      </c>
      <c r="AU171" s="156" t="s">
        <v>152</v>
      </c>
      <c r="AV171" s="13" t="s">
        <v>152</v>
      </c>
      <c r="AW171" s="13" t="s">
        <v>25</v>
      </c>
      <c r="AX171" s="13" t="s">
        <v>67</v>
      </c>
      <c r="AY171" s="156" t="s">
        <v>144</v>
      </c>
    </row>
    <row r="172" spans="2:65" s="14" customFormat="1">
      <c r="B172" s="161"/>
      <c r="D172" s="150" t="s">
        <v>153</v>
      </c>
      <c r="E172" s="162" t="s">
        <v>1</v>
      </c>
      <c r="F172" s="163" t="s">
        <v>156</v>
      </c>
      <c r="H172" s="164">
        <v>0.19400000000000001</v>
      </c>
      <c r="L172" s="161"/>
      <c r="M172" s="165"/>
      <c r="T172" s="166"/>
      <c r="AT172" s="162" t="s">
        <v>153</v>
      </c>
      <c r="AU172" s="162" t="s">
        <v>152</v>
      </c>
      <c r="AV172" s="14" t="s">
        <v>151</v>
      </c>
      <c r="AW172" s="14" t="s">
        <v>25</v>
      </c>
      <c r="AX172" s="14" t="s">
        <v>75</v>
      </c>
      <c r="AY172" s="162" t="s">
        <v>144</v>
      </c>
    </row>
    <row r="173" spans="2:65" s="1" customFormat="1" ht="24.2" customHeight="1">
      <c r="B173" s="135"/>
      <c r="C173" s="136" t="s">
        <v>194</v>
      </c>
      <c r="D173" s="136" t="s">
        <v>147</v>
      </c>
      <c r="E173" s="137" t="s">
        <v>368</v>
      </c>
      <c r="F173" s="138" t="s">
        <v>369</v>
      </c>
      <c r="G173" s="139" t="s">
        <v>325</v>
      </c>
      <c r="H173" s="140">
        <v>4.6130000000000004</v>
      </c>
      <c r="I173" s="141"/>
      <c r="J173" s="141">
        <f>ROUND(I173*H173,2)</f>
        <v>0</v>
      </c>
      <c r="K173" s="142"/>
      <c r="L173" s="29"/>
      <c r="M173" s="143" t="s">
        <v>1</v>
      </c>
      <c r="N173" s="144" t="s">
        <v>33</v>
      </c>
      <c r="O173" s="145">
        <v>0.32900000000000001</v>
      </c>
      <c r="P173" s="145">
        <f>O173*H173</f>
        <v>1.5176770000000002</v>
      </c>
      <c r="Q173" s="145">
        <v>0</v>
      </c>
      <c r="R173" s="145">
        <f>Q173*H173</f>
        <v>0</v>
      </c>
      <c r="S173" s="145">
        <v>0</v>
      </c>
      <c r="T173" s="146">
        <f>S173*H173</f>
        <v>0</v>
      </c>
      <c r="AR173" s="147" t="s">
        <v>151</v>
      </c>
      <c r="AT173" s="147" t="s">
        <v>147</v>
      </c>
      <c r="AU173" s="147" t="s">
        <v>152</v>
      </c>
      <c r="AY173" s="17" t="s">
        <v>144</v>
      </c>
      <c r="BE173" s="148">
        <f>IF(N173="základná",J173,0)</f>
        <v>0</v>
      </c>
      <c r="BF173" s="148">
        <f>IF(N173="znížená",J173,0)</f>
        <v>0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7" t="s">
        <v>152</v>
      </c>
      <c r="BK173" s="148">
        <f>ROUND(I173*H173,2)</f>
        <v>0</v>
      </c>
      <c r="BL173" s="17" t="s">
        <v>151</v>
      </c>
      <c r="BM173" s="147" t="s">
        <v>241</v>
      </c>
    </row>
    <row r="174" spans="2:65" s="13" customFormat="1">
      <c r="B174" s="155"/>
      <c r="D174" s="150" t="s">
        <v>153</v>
      </c>
      <c r="E174" s="156" t="s">
        <v>1</v>
      </c>
      <c r="F174" s="157" t="s">
        <v>764</v>
      </c>
      <c r="H174" s="158">
        <v>4.6129999999999995</v>
      </c>
      <c r="L174" s="155"/>
      <c r="M174" s="159"/>
      <c r="T174" s="160"/>
      <c r="AT174" s="156" t="s">
        <v>153</v>
      </c>
      <c r="AU174" s="156" t="s">
        <v>152</v>
      </c>
      <c r="AV174" s="13" t="s">
        <v>152</v>
      </c>
      <c r="AW174" s="13" t="s">
        <v>25</v>
      </c>
      <c r="AX174" s="13" t="s">
        <v>67</v>
      </c>
      <c r="AY174" s="156" t="s">
        <v>144</v>
      </c>
    </row>
    <row r="175" spans="2:65" s="14" customFormat="1">
      <c r="B175" s="161"/>
      <c r="D175" s="150" t="s">
        <v>153</v>
      </c>
      <c r="E175" s="162" t="s">
        <v>1</v>
      </c>
      <c r="F175" s="163" t="s">
        <v>156</v>
      </c>
      <c r="H175" s="164">
        <v>4.6129999999999995</v>
      </c>
      <c r="L175" s="161"/>
      <c r="M175" s="165"/>
      <c r="T175" s="166"/>
      <c r="AT175" s="162" t="s">
        <v>153</v>
      </c>
      <c r="AU175" s="162" t="s">
        <v>152</v>
      </c>
      <c r="AV175" s="14" t="s">
        <v>151</v>
      </c>
      <c r="AW175" s="14" t="s">
        <v>25</v>
      </c>
      <c r="AX175" s="14" t="s">
        <v>75</v>
      </c>
      <c r="AY175" s="162" t="s">
        <v>144</v>
      </c>
    </row>
    <row r="176" spans="2:65" s="11" customFormat="1" ht="25.9" customHeight="1">
      <c r="B176" s="124"/>
      <c r="D176" s="125" t="s">
        <v>66</v>
      </c>
      <c r="E176" s="126" t="s">
        <v>372</v>
      </c>
      <c r="F176" s="126" t="s">
        <v>373</v>
      </c>
      <c r="J176" s="127">
        <f>BK176</f>
        <v>0</v>
      </c>
      <c r="L176" s="124"/>
      <c r="M176" s="128"/>
      <c r="P176" s="129">
        <f>P177+P182+P211+P215</f>
        <v>129.95298629999999</v>
      </c>
      <c r="R176" s="129">
        <f>R177+R182+R211+R215</f>
        <v>0.68716758653999999</v>
      </c>
      <c r="T176" s="130">
        <f>T177+T182+T211+T215</f>
        <v>0.1238928</v>
      </c>
      <c r="AR176" s="125" t="s">
        <v>152</v>
      </c>
      <c r="AT176" s="131" t="s">
        <v>66</v>
      </c>
      <c r="AU176" s="131" t="s">
        <v>67</v>
      </c>
      <c r="AY176" s="125" t="s">
        <v>144</v>
      </c>
      <c r="BK176" s="132">
        <f>BK177+BK182+BK211+BK215</f>
        <v>0</v>
      </c>
    </row>
    <row r="177" spans="2:65" s="11" customFormat="1" ht="22.9" customHeight="1">
      <c r="B177" s="124"/>
      <c r="D177" s="125" t="s">
        <v>66</v>
      </c>
      <c r="E177" s="133" t="s">
        <v>507</v>
      </c>
      <c r="F177" s="133" t="s">
        <v>508</v>
      </c>
      <c r="J177" s="134">
        <f>BK177</f>
        <v>0</v>
      </c>
      <c r="L177" s="124"/>
      <c r="M177" s="128"/>
      <c r="P177" s="129">
        <f>SUM(P178:P181)</f>
        <v>1.3800000000000001</v>
      </c>
      <c r="R177" s="129">
        <f>SUM(R178:R181)</f>
        <v>0</v>
      </c>
      <c r="T177" s="130">
        <f>SUM(T178:T181)</f>
        <v>1.2E-2</v>
      </c>
      <c r="AR177" s="125" t="s">
        <v>152</v>
      </c>
      <c r="AT177" s="131" t="s">
        <v>66</v>
      </c>
      <c r="AU177" s="131" t="s">
        <v>75</v>
      </c>
      <c r="AY177" s="125" t="s">
        <v>144</v>
      </c>
      <c r="BK177" s="132">
        <f>SUM(BK178:BK181)</f>
        <v>0</v>
      </c>
    </row>
    <row r="178" spans="2:65" s="1" customFormat="1" ht="24.2" customHeight="1">
      <c r="B178" s="135"/>
      <c r="C178" s="136" t="s">
        <v>242</v>
      </c>
      <c r="D178" s="136" t="s">
        <v>147</v>
      </c>
      <c r="E178" s="137" t="s">
        <v>765</v>
      </c>
      <c r="F178" s="138" t="s">
        <v>766</v>
      </c>
      <c r="G178" s="139" t="s">
        <v>167</v>
      </c>
      <c r="H178" s="140">
        <v>8.75</v>
      </c>
      <c r="I178" s="141"/>
      <c r="J178" s="141">
        <f>ROUND(I178*H178,2)</f>
        <v>0</v>
      </c>
      <c r="K178" s="142"/>
      <c r="L178" s="29"/>
      <c r="M178" s="143" t="s">
        <v>1</v>
      </c>
      <c r="N178" s="144" t="s">
        <v>33</v>
      </c>
      <c r="O178" s="145">
        <v>0</v>
      </c>
      <c r="P178" s="145">
        <f>O178*H178</f>
        <v>0</v>
      </c>
      <c r="Q178" s="145">
        <v>0</v>
      </c>
      <c r="R178" s="145">
        <f>Q178*H178</f>
        <v>0</v>
      </c>
      <c r="S178" s="145">
        <v>0</v>
      </c>
      <c r="T178" s="146">
        <f>S178*H178</f>
        <v>0</v>
      </c>
      <c r="AR178" s="147" t="s">
        <v>187</v>
      </c>
      <c r="AT178" s="147" t="s">
        <v>147</v>
      </c>
      <c r="AU178" s="147" t="s">
        <v>152</v>
      </c>
      <c r="AY178" s="17" t="s">
        <v>144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7" t="s">
        <v>152</v>
      </c>
      <c r="BK178" s="148">
        <f>ROUND(I178*H178,2)</f>
        <v>0</v>
      </c>
      <c r="BL178" s="17" t="s">
        <v>187</v>
      </c>
      <c r="BM178" s="147" t="s">
        <v>245</v>
      </c>
    </row>
    <row r="179" spans="2:65" s="1" customFormat="1" ht="24.2" customHeight="1">
      <c r="B179" s="135"/>
      <c r="C179" s="136" t="s">
        <v>202</v>
      </c>
      <c r="D179" s="136" t="s">
        <v>147</v>
      </c>
      <c r="E179" s="137" t="s">
        <v>767</v>
      </c>
      <c r="F179" s="138" t="s">
        <v>768</v>
      </c>
      <c r="G179" s="139" t="s">
        <v>223</v>
      </c>
      <c r="H179" s="140">
        <v>12</v>
      </c>
      <c r="I179" s="141"/>
      <c r="J179" s="141">
        <f>ROUND(I179*H179,2)</f>
        <v>0</v>
      </c>
      <c r="K179" s="142"/>
      <c r="L179" s="29"/>
      <c r="M179" s="143" t="s">
        <v>1</v>
      </c>
      <c r="N179" s="144" t="s">
        <v>33</v>
      </c>
      <c r="O179" s="145">
        <v>0.115</v>
      </c>
      <c r="P179" s="145">
        <f>O179*H179</f>
        <v>1.3800000000000001</v>
      </c>
      <c r="Q179" s="145">
        <v>0</v>
      </c>
      <c r="R179" s="145">
        <f>Q179*H179</f>
        <v>0</v>
      </c>
      <c r="S179" s="145">
        <v>1E-3</v>
      </c>
      <c r="T179" s="146">
        <f>S179*H179</f>
        <v>1.2E-2</v>
      </c>
      <c r="AR179" s="147" t="s">
        <v>187</v>
      </c>
      <c r="AT179" s="147" t="s">
        <v>147</v>
      </c>
      <c r="AU179" s="147" t="s">
        <v>152</v>
      </c>
      <c r="AY179" s="17" t="s">
        <v>144</v>
      </c>
      <c r="BE179" s="148">
        <f>IF(N179="základná",J179,0)</f>
        <v>0</v>
      </c>
      <c r="BF179" s="148">
        <f>IF(N179="znížená",J179,0)</f>
        <v>0</v>
      </c>
      <c r="BG179" s="148">
        <f>IF(N179="zákl. prenesená",J179,0)</f>
        <v>0</v>
      </c>
      <c r="BH179" s="148">
        <f>IF(N179="zníž. prenesená",J179,0)</f>
        <v>0</v>
      </c>
      <c r="BI179" s="148">
        <f>IF(N179="nulová",J179,0)</f>
        <v>0</v>
      </c>
      <c r="BJ179" s="17" t="s">
        <v>152</v>
      </c>
      <c r="BK179" s="148">
        <f>ROUND(I179*H179,2)</f>
        <v>0</v>
      </c>
      <c r="BL179" s="17" t="s">
        <v>187</v>
      </c>
      <c r="BM179" s="147" t="s">
        <v>249</v>
      </c>
    </row>
    <row r="180" spans="2:65" s="1" customFormat="1" ht="24.2" customHeight="1">
      <c r="B180" s="135"/>
      <c r="C180" s="136" t="s">
        <v>250</v>
      </c>
      <c r="D180" s="136" t="s">
        <v>147</v>
      </c>
      <c r="E180" s="137" t="s">
        <v>769</v>
      </c>
      <c r="F180" s="138" t="s">
        <v>770</v>
      </c>
      <c r="G180" s="139" t="s">
        <v>223</v>
      </c>
      <c r="H180" s="140">
        <v>8</v>
      </c>
      <c r="I180" s="141"/>
      <c r="J180" s="141">
        <f>ROUND(I180*H180,2)</f>
        <v>0</v>
      </c>
      <c r="K180" s="142"/>
      <c r="L180" s="29"/>
      <c r="M180" s="143" t="s">
        <v>1</v>
      </c>
      <c r="N180" s="144" t="s">
        <v>33</v>
      </c>
      <c r="O180" s="145">
        <v>0</v>
      </c>
      <c r="P180" s="145">
        <f>O180*H180</f>
        <v>0</v>
      </c>
      <c r="Q180" s="145">
        <v>0</v>
      </c>
      <c r="R180" s="145">
        <f>Q180*H180</f>
        <v>0</v>
      </c>
      <c r="S180" s="145">
        <v>0</v>
      </c>
      <c r="T180" s="146">
        <f>S180*H180</f>
        <v>0</v>
      </c>
      <c r="AR180" s="147" t="s">
        <v>187</v>
      </c>
      <c r="AT180" s="147" t="s">
        <v>147</v>
      </c>
      <c r="AU180" s="147" t="s">
        <v>152</v>
      </c>
      <c r="AY180" s="17" t="s">
        <v>144</v>
      </c>
      <c r="BE180" s="148">
        <f>IF(N180="základná",J180,0)</f>
        <v>0</v>
      </c>
      <c r="BF180" s="148">
        <f>IF(N180="znížená",J180,0)</f>
        <v>0</v>
      </c>
      <c r="BG180" s="148">
        <f>IF(N180="zákl. prenesená",J180,0)</f>
        <v>0</v>
      </c>
      <c r="BH180" s="148">
        <f>IF(N180="zníž. prenesená",J180,0)</f>
        <v>0</v>
      </c>
      <c r="BI180" s="148">
        <f>IF(N180="nulová",J180,0)</f>
        <v>0</v>
      </c>
      <c r="BJ180" s="17" t="s">
        <v>152</v>
      </c>
      <c r="BK180" s="148">
        <f>ROUND(I180*H180,2)</f>
        <v>0</v>
      </c>
      <c r="BL180" s="17" t="s">
        <v>187</v>
      </c>
      <c r="BM180" s="147" t="s">
        <v>253</v>
      </c>
    </row>
    <row r="181" spans="2:65" s="1" customFormat="1" ht="24.2" customHeight="1">
      <c r="B181" s="135"/>
      <c r="C181" s="136" t="s">
        <v>376</v>
      </c>
      <c r="D181" s="136" t="s">
        <v>147</v>
      </c>
      <c r="E181" s="137" t="s">
        <v>704</v>
      </c>
      <c r="F181" s="138" t="s">
        <v>705</v>
      </c>
      <c r="G181" s="139" t="s">
        <v>352</v>
      </c>
      <c r="H181" s="140">
        <v>32.795999999999999</v>
      </c>
      <c r="I181" s="141"/>
      <c r="J181" s="141">
        <f>ROUND(I181*H181,2)</f>
        <v>0</v>
      </c>
      <c r="K181" s="142"/>
      <c r="L181" s="29"/>
      <c r="M181" s="143" t="s">
        <v>1</v>
      </c>
      <c r="N181" s="144" t="s">
        <v>33</v>
      </c>
      <c r="O181" s="145">
        <v>0</v>
      </c>
      <c r="P181" s="145">
        <f>O181*H181</f>
        <v>0</v>
      </c>
      <c r="Q181" s="145">
        <v>0</v>
      </c>
      <c r="R181" s="145">
        <f>Q181*H181</f>
        <v>0</v>
      </c>
      <c r="S181" s="145">
        <v>0</v>
      </c>
      <c r="T181" s="146">
        <f>S181*H181</f>
        <v>0</v>
      </c>
      <c r="AR181" s="147" t="s">
        <v>187</v>
      </c>
      <c r="AT181" s="147" t="s">
        <v>147</v>
      </c>
      <c r="AU181" s="147" t="s">
        <v>152</v>
      </c>
      <c r="AY181" s="17" t="s">
        <v>144</v>
      </c>
      <c r="BE181" s="148">
        <f>IF(N181="základná",J181,0)</f>
        <v>0</v>
      </c>
      <c r="BF181" s="148">
        <f>IF(N181="znížená",J181,0)</f>
        <v>0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7" t="s">
        <v>152</v>
      </c>
      <c r="BK181" s="148">
        <f>ROUND(I181*H181,2)</f>
        <v>0</v>
      </c>
      <c r="BL181" s="17" t="s">
        <v>187</v>
      </c>
      <c r="BM181" s="147" t="s">
        <v>771</v>
      </c>
    </row>
    <row r="182" spans="2:65" s="11" customFormat="1" ht="22.9" customHeight="1">
      <c r="B182" s="124"/>
      <c r="D182" s="125" t="s">
        <v>66</v>
      </c>
      <c r="E182" s="133" t="s">
        <v>600</v>
      </c>
      <c r="F182" s="133" t="s">
        <v>601</v>
      </c>
      <c r="J182" s="134">
        <f>BK182</f>
        <v>0</v>
      </c>
      <c r="L182" s="124"/>
      <c r="M182" s="128"/>
      <c r="P182" s="129">
        <f>SUM(P183:P210)</f>
        <v>96.935866660000002</v>
      </c>
      <c r="R182" s="129">
        <f>SUM(R183:R210)</f>
        <v>0.60580742500000007</v>
      </c>
      <c r="T182" s="130">
        <f>SUM(T183:T210)</f>
        <v>8.0744999999999997E-2</v>
      </c>
      <c r="AR182" s="125" t="s">
        <v>152</v>
      </c>
      <c r="AT182" s="131" t="s">
        <v>66</v>
      </c>
      <c r="AU182" s="131" t="s">
        <v>75</v>
      </c>
      <c r="AY182" s="125" t="s">
        <v>144</v>
      </c>
      <c r="BK182" s="132">
        <f>SUM(BK183:BK210)</f>
        <v>0</v>
      </c>
    </row>
    <row r="183" spans="2:65" s="1" customFormat="1" ht="16.5" customHeight="1">
      <c r="B183" s="135"/>
      <c r="C183" s="136" t="s">
        <v>210</v>
      </c>
      <c r="D183" s="136" t="s">
        <v>147</v>
      </c>
      <c r="E183" s="137" t="s">
        <v>602</v>
      </c>
      <c r="F183" s="138" t="s">
        <v>603</v>
      </c>
      <c r="G183" s="139" t="s">
        <v>167</v>
      </c>
      <c r="H183" s="140">
        <v>36.354999999999997</v>
      </c>
      <c r="I183" s="141"/>
      <c r="J183" s="141">
        <f>ROUND(I183*H183,2)</f>
        <v>0</v>
      </c>
      <c r="K183" s="142"/>
      <c r="L183" s="29"/>
      <c r="M183" s="143" t="s">
        <v>1</v>
      </c>
      <c r="N183" s="144" t="s">
        <v>33</v>
      </c>
      <c r="O183" s="145">
        <v>9.5000000000000001E-2</v>
      </c>
      <c r="P183" s="145">
        <f>O183*H183</f>
        <v>3.4537249999999999</v>
      </c>
      <c r="Q183" s="145">
        <v>0</v>
      </c>
      <c r="R183" s="145">
        <f>Q183*H183</f>
        <v>0</v>
      </c>
      <c r="S183" s="145">
        <v>1E-3</v>
      </c>
      <c r="T183" s="146">
        <f>S183*H183</f>
        <v>3.6354999999999998E-2</v>
      </c>
      <c r="AR183" s="147" t="s">
        <v>187</v>
      </c>
      <c r="AT183" s="147" t="s">
        <v>147</v>
      </c>
      <c r="AU183" s="147" t="s">
        <v>152</v>
      </c>
      <c r="AY183" s="17" t="s">
        <v>144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7" t="s">
        <v>152</v>
      </c>
      <c r="BK183" s="148">
        <f>ROUND(I183*H183,2)</f>
        <v>0</v>
      </c>
      <c r="BL183" s="17" t="s">
        <v>187</v>
      </c>
      <c r="BM183" s="147" t="s">
        <v>256</v>
      </c>
    </row>
    <row r="184" spans="2:65" s="13" customFormat="1">
      <c r="B184" s="155"/>
      <c r="D184" s="150" t="s">
        <v>153</v>
      </c>
      <c r="E184" s="156" t="s">
        <v>1</v>
      </c>
      <c r="F184" s="157" t="s">
        <v>772</v>
      </c>
      <c r="H184" s="158">
        <v>47.055</v>
      </c>
      <c r="L184" s="155"/>
      <c r="M184" s="159"/>
      <c r="T184" s="160"/>
      <c r="AT184" s="156" t="s">
        <v>153</v>
      </c>
      <c r="AU184" s="156" t="s">
        <v>152</v>
      </c>
      <c r="AV184" s="13" t="s">
        <v>152</v>
      </c>
      <c r="AW184" s="13" t="s">
        <v>25</v>
      </c>
      <c r="AX184" s="13" t="s">
        <v>67</v>
      </c>
      <c r="AY184" s="156" t="s">
        <v>144</v>
      </c>
    </row>
    <row r="185" spans="2:65" s="12" customFormat="1">
      <c r="B185" s="149"/>
      <c r="D185" s="150" t="s">
        <v>153</v>
      </c>
      <c r="E185" s="151" t="s">
        <v>1</v>
      </c>
      <c r="F185" s="152" t="s">
        <v>744</v>
      </c>
      <c r="H185" s="151" t="s">
        <v>1</v>
      </c>
      <c r="L185" s="149"/>
      <c r="M185" s="153"/>
      <c r="T185" s="154"/>
      <c r="AT185" s="151" t="s">
        <v>153</v>
      </c>
      <c r="AU185" s="151" t="s">
        <v>152</v>
      </c>
      <c r="AV185" s="12" t="s">
        <v>75</v>
      </c>
      <c r="AW185" s="12" t="s">
        <v>25</v>
      </c>
      <c r="AX185" s="12" t="s">
        <v>67</v>
      </c>
      <c r="AY185" s="151" t="s">
        <v>144</v>
      </c>
    </row>
    <row r="186" spans="2:65" s="13" customFormat="1">
      <c r="B186" s="155"/>
      <c r="D186" s="150" t="s">
        <v>153</v>
      </c>
      <c r="E186" s="156" t="s">
        <v>1</v>
      </c>
      <c r="F186" s="157" t="s">
        <v>773</v>
      </c>
      <c r="H186" s="158">
        <v>-3</v>
      </c>
      <c r="L186" s="155"/>
      <c r="M186" s="159"/>
      <c r="T186" s="160"/>
      <c r="AT186" s="156" t="s">
        <v>153</v>
      </c>
      <c r="AU186" s="156" t="s">
        <v>152</v>
      </c>
      <c r="AV186" s="13" t="s">
        <v>152</v>
      </c>
      <c r="AW186" s="13" t="s">
        <v>25</v>
      </c>
      <c r="AX186" s="13" t="s">
        <v>67</v>
      </c>
      <c r="AY186" s="156" t="s">
        <v>144</v>
      </c>
    </row>
    <row r="187" spans="2:65" s="13" customFormat="1">
      <c r="B187" s="155"/>
      <c r="D187" s="150" t="s">
        <v>153</v>
      </c>
      <c r="E187" s="156" t="s">
        <v>1</v>
      </c>
      <c r="F187" s="157" t="s">
        <v>774</v>
      </c>
      <c r="H187" s="158">
        <v>-6.3</v>
      </c>
      <c r="L187" s="155"/>
      <c r="M187" s="159"/>
      <c r="T187" s="160"/>
      <c r="AT187" s="156" t="s">
        <v>153</v>
      </c>
      <c r="AU187" s="156" t="s">
        <v>152</v>
      </c>
      <c r="AV187" s="13" t="s">
        <v>152</v>
      </c>
      <c r="AW187" s="13" t="s">
        <v>25</v>
      </c>
      <c r="AX187" s="13" t="s">
        <v>67</v>
      </c>
      <c r="AY187" s="156" t="s">
        <v>144</v>
      </c>
    </row>
    <row r="188" spans="2:65" s="13" customFormat="1">
      <c r="B188" s="155"/>
      <c r="D188" s="150" t="s">
        <v>153</v>
      </c>
      <c r="E188" s="156" t="s">
        <v>1</v>
      </c>
      <c r="F188" s="157" t="s">
        <v>775</v>
      </c>
      <c r="H188" s="158">
        <v>-1.4</v>
      </c>
      <c r="L188" s="155"/>
      <c r="M188" s="159"/>
      <c r="T188" s="160"/>
      <c r="AT188" s="156" t="s">
        <v>153</v>
      </c>
      <c r="AU188" s="156" t="s">
        <v>152</v>
      </c>
      <c r="AV188" s="13" t="s">
        <v>152</v>
      </c>
      <c r="AW188" s="13" t="s">
        <v>25</v>
      </c>
      <c r="AX188" s="13" t="s">
        <v>67</v>
      </c>
      <c r="AY188" s="156" t="s">
        <v>144</v>
      </c>
    </row>
    <row r="189" spans="2:65" s="14" customFormat="1">
      <c r="B189" s="161"/>
      <c r="D189" s="150" t="s">
        <v>153</v>
      </c>
      <c r="E189" s="162" t="s">
        <v>1</v>
      </c>
      <c r="F189" s="163" t="s">
        <v>156</v>
      </c>
      <c r="H189" s="164">
        <v>36.354999999999997</v>
      </c>
      <c r="L189" s="161"/>
      <c r="M189" s="165"/>
      <c r="T189" s="166"/>
      <c r="AT189" s="162" t="s">
        <v>153</v>
      </c>
      <c r="AU189" s="162" t="s">
        <v>152</v>
      </c>
      <c r="AV189" s="14" t="s">
        <v>151</v>
      </c>
      <c r="AW189" s="14" t="s">
        <v>25</v>
      </c>
      <c r="AX189" s="14" t="s">
        <v>75</v>
      </c>
      <c r="AY189" s="162" t="s">
        <v>144</v>
      </c>
    </row>
    <row r="190" spans="2:65" s="1" customFormat="1" ht="16.5" customHeight="1">
      <c r="B190" s="135"/>
      <c r="C190" s="136" t="s">
        <v>7</v>
      </c>
      <c r="D190" s="136" t="s">
        <v>147</v>
      </c>
      <c r="E190" s="137" t="s">
        <v>707</v>
      </c>
      <c r="F190" s="138" t="s">
        <v>708</v>
      </c>
      <c r="G190" s="139" t="s">
        <v>167</v>
      </c>
      <c r="H190" s="140">
        <v>36.354999999999997</v>
      </c>
      <c r="I190" s="141"/>
      <c r="J190" s="141">
        <f>ROUND(I190*H190,2)</f>
        <v>0</v>
      </c>
      <c r="K190" s="142"/>
      <c r="L190" s="29"/>
      <c r="M190" s="143" t="s">
        <v>1</v>
      </c>
      <c r="N190" s="144" t="s">
        <v>33</v>
      </c>
      <c r="O190" s="145">
        <v>0.25113999999999997</v>
      </c>
      <c r="P190" s="145">
        <f>O190*H190</f>
        <v>9.1301946999999988</v>
      </c>
      <c r="Q190" s="145">
        <v>4.5000000000000003E-5</v>
      </c>
      <c r="R190" s="145">
        <f>Q190*H190</f>
        <v>1.635975E-3</v>
      </c>
      <c r="S190" s="145">
        <v>0</v>
      </c>
      <c r="T190" s="146">
        <f>S190*H190</f>
        <v>0</v>
      </c>
      <c r="AR190" s="147" t="s">
        <v>187</v>
      </c>
      <c r="AT190" s="147" t="s">
        <v>147</v>
      </c>
      <c r="AU190" s="147" t="s">
        <v>152</v>
      </c>
      <c r="AY190" s="17" t="s">
        <v>144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7" t="s">
        <v>152</v>
      </c>
      <c r="BK190" s="148">
        <f>ROUND(I190*H190,2)</f>
        <v>0</v>
      </c>
      <c r="BL190" s="17" t="s">
        <v>187</v>
      </c>
      <c r="BM190" s="147" t="s">
        <v>259</v>
      </c>
    </row>
    <row r="191" spans="2:65" s="1" customFormat="1" ht="16.5" customHeight="1">
      <c r="B191" s="135"/>
      <c r="C191" s="173" t="s">
        <v>215</v>
      </c>
      <c r="D191" s="173" t="s">
        <v>226</v>
      </c>
      <c r="E191" s="174" t="s">
        <v>711</v>
      </c>
      <c r="F191" s="175" t="s">
        <v>712</v>
      </c>
      <c r="G191" s="176" t="s">
        <v>159</v>
      </c>
      <c r="H191" s="177">
        <v>3.7080000000000002</v>
      </c>
      <c r="I191" s="178"/>
      <c r="J191" s="178">
        <f>ROUND(I191*H191,2)</f>
        <v>0</v>
      </c>
      <c r="K191" s="179"/>
      <c r="L191" s="180"/>
      <c r="M191" s="181" t="s">
        <v>1</v>
      </c>
      <c r="N191" s="182" t="s">
        <v>33</v>
      </c>
      <c r="O191" s="145">
        <v>0</v>
      </c>
      <c r="P191" s="145">
        <f>O191*H191</f>
        <v>0</v>
      </c>
      <c r="Q191" s="145">
        <v>3.0000000000000001E-3</v>
      </c>
      <c r="R191" s="145">
        <f>Q191*H191</f>
        <v>1.1124E-2</v>
      </c>
      <c r="S191" s="145">
        <v>0</v>
      </c>
      <c r="T191" s="146">
        <f>S191*H191</f>
        <v>0</v>
      </c>
      <c r="AR191" s="147" t="s">
        <v>233</v>
      </c>
      <c r="AT191" s="147" t="s">
        <v>226</v>
      </c>
      <c r="AU191" s="147" t="s">
        <v>152</v>
      </c>
      <c r="AY191" s="17" t="s">
        <v>144</v>
      </c>
      <c r="BE191" s="148">
        <f>IF(N191="základná",J191,0)</f>
        <v>0</v>
      </c>
      <c r="BF191" s="148">
        <f>IF(N191="znížená",J191,0)</f>
        <v>0</v>
      </c>
      <c r="BG191" s="148">
        <f>IF(N191="zákl. prenesená",J191,0)</f>
        <v>0</v>
      </c>
      <c r="BH191" s="148">
        <f>IF(N191="zníž. prenesená",J191,0)</f>
        <v>0</v>
      </c>
      <c r="BI191" s="148">
        <f>IF(N191="nulová",J191,0)</f>
        <v>0</v>
      </c>
      <c r="BJ191" s="17" t="s">
        <v>152</v>
      </c>
      <c r="BK191" s="148">
        <f>ROUND(I191*H191,2)</f>
        <v>0</v>
      </c>
      <c r="BL191" s="17" t="s">
        <v>187</v>
      </c>
      <c r="BM191" s="147" t="s">
        <v>263</v>
      </c>
    </row>
    <row r="192" spans="2:65" s="13" customFormat="1">
      <c r="B192" s="155"/>
      <c r="D192" s="150" t="s">
        <v>153</v>
      </c>
      <c r="E192" s="156" t="s">
        <v>1</v>
      </c>
      <c r="F192" s="157" t="s">
        <v>776</v>
      </c>
      <c r="H192" s="158">
        <v>3.7082099999999998</v>
      </c>
      <c r="L192" s="155"/>
      <c r="M192" s="159"/>
      <c r="T192" s="160"/>
      <c r="AT192" s="156" t="s">
        <v>153</v>
      </c>
      <c r="AU192" s="156" t="s">
        <v>152</v>
      </c>
      <c r="AV192" s="13" t="s">
        <v>152</v>
      </c>
      <c r="AW192" s="13" t="s">
        <v>25</v>
      </c>
      <c r="AX192" s="13" t="s">
        <v>67</v>
      </c>
      <c r="AY192" s="156" t="s">
        <v>144</v>
      </c>
    </row>
    <row r="193" spans="2:65" s="14" customFormat="1">
      <c r="B193" s="161"/>
      <c r="D193" s="150" t="s">
        <v>153</v>
      </c>
      <c r="E193" s="162" t="s">
        <v>1</v>
      </c>
      <c r="F193" s="163" t="s">
        <v>156</v>
      </c>
      <c r="H193" s="164">
        <v>3.7082099999999998</v>
      </c>
      <c r="L193" s="161"/>
      <c r="M193" s="165"/>
      <c r="T193" s="166"/>
      <c r="AT193" s="162" t="s">
        <v>153</v>
      </c>
      <c r="AU193" s="162" t="s">
        <v>152</v>
      </c>
      <c r="AV193" s="14" t="s">
        <v>151</v>
      </c>
      <c r="AW193" s="14" t="s">
        <v>25</v>
      </c>
      <c r="AX193" s="14" t="s">
        <v>75</v>
      </c>
      <c r="AY193" s="162" t="s">
        <v>144</v>
      </c>
    </row>
    <row r="194" spans="2:65" s="1" customFormat="1" ht="24.2" customHeight="1">
      <c r="B194" s="135"/>
      <c r="C194" s="136" t="s">
        <v>265</v>
      </c>
      <c r="D194" s="136" t="s">
        <v>147</v>
      </c>
      <c r="E194" s="137" t="s">
        <v>607</v>
      </c>
      <c r="F194" s="138" t="s">
        <v>608</v>
      </c>
      <c r="G194" s="139" t="s">
        <v>159</v>
      </c>
      <c r="H194" s="140">
        <v>44.39</v>
      </c>
      <c r="I194" s="141"/>
      <c r="J194" s="141">
        <f>ROUND(I194*H194,2)</f>
        <v>0</v>
      </c>
      <c r="K194" s="142"/>
      <c r="L194" s="29"/>
      <c r="M194" s="143" t="s">
        <v>1</v>
      </c>
      <c r="N194" s="144" t="s">
        <v>33</v>
      </c>
      <c r="O194" s="145">
        <v>0.24099999999999999</v>
      </c>
      <c r="P194" s="145">
        <f>O194*H194</f>
        <v>10.697989999999999</v>
      </c>
      <c r="Q194" s="145">
        <v>0</v>
      </c>
      <c r="R194" s="145">
        <f>Q194*H194</f>
        <v>0</v>
      </c>
      <c r="S194" s="145">
        <v>1E-3</v>
      </c>
      <c r="T194" s="146">
        <f>S194*H194</f>
        <v>4.4389999999999999E-2</v>
      </c>
      <c r="AR194" s="147" t="s">
        <v>187</v>
      </c>
      <c r="AT194" s="147" t="s">
        <v>147</v>
      </c>
      <c r="AU194" s="147" t="s">
        <v>152</v>
      </c>
      <c r="AY194" s="17" t="s">
        <v>144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7" t="s">
        <v>152</v>
      </c>
      <c r="BK194" s="148">
        <f>ROUND(I194*H194,2)</f>
        <v>0</v>
      </c>
      <c r="BL194" s="17" t="s">
        <v>187</v>
      </c>
      <c r="BM194" s="147" t="s">
        <v>268</v>
      </c>
    </row>
    <row r="195" spans="2:65" s="13" customFormat="1">
      <c r="B195" s="155"/>
      <c r="D195" s="150" t="s">
        <v>153</v>
      </c>
      <c r="E195" s="156" t="s">
        <v>1</v>
      </c>
      <c r="F195" s="157" t="s">
        <v>777</v>
      </c>
      <c r="H195" s="158">
        <v>25.45</v>
      </c>
      <c r="L195" s="155"/>
      <c r="M195" s="159"/>
      <c r="T195" s="160"/>
      <c r="AT195" s="156" t="s">
        <v>153</v>
      </c>
      <c r="AU195" s="156" t="s">
        <v>152</v>
      </c>
      <c r="AV195" s="13" t="s">
        <v>152</v>
      </c>
      <c r="AW195" s="13" t="s">
        <v>25</v>
      </c>
      <c r="AX195" s="13" t="s">
        <v>67</v>
      </c>
      <c r="AY195" s="156" t="s">
        <v>144</v>
      </c>
    </row>
    <row r="196" spans="2:65" s="13" customFormat="1">
      <c r="B196" s="155"/>
      <c r="D196" s="150" t="s">
        <v>153</v>
      </c>
      <c r="E196" s="156" t="s">
        <v>1</v>
      </c>
      <c r="F196" s="157" t="s">
        <v>778</v>
      </c>
      <c r="H196" s="158">
        <v>18.940000000000001</v>
      </c>
      <c r="L196" s="155"/>
      <c r="M196" s="159"/>
      <c r="T196" s="160"/>
      <c r="AT196" s="156" t="s">
        <v>153</v>
      </c>
      <c r="AU196" s="156" t="s">
        <v>152</v>
      </c>
      <c r="AV196" s="13" t="s">
        <v>152</v>
      </c>
      <c r="AW196" s="13" t="s">
        <v>25</v>
      </c>
      <c r="AX196" s="13" t="s">
        <v>67</v>
      </c>
      <c r="AY196" s="156" t="s">
        <v>144</v>
      </c>
    </row>
    <row r="197" spans="2:65" s="14" customFormat="1">
      <c r="B197" s="161"/>
      <c r="D197" s="150" t="s">
        <v>153</v>
      </c>
      <c r="E197" s="162" t="s">
        <v>1</v>
      </c>
      <c r="F197" s="163" t="s">
        <v>156</v>
      </c>
      <c r="H197" s="164">
        <v>44.39</v>
      </c>
      <c r="L197" s="161"/>
      <c r="M197" s="165"/>
      <c r="T197" s="166"/>
      <c r="AT197" s="162" t="s">
        <v>153</v>
      </c>
      <c r="AU197" s="162" t="s">
        <v>152</v>
      </c>
      <c r="AV197" s="14" t="s">
        <v>151</v>
      </c>
      <c r="AW197" s="14" t="s">
        <v>25</v>
      </c>
      <c r="AX197" s="14" t="s">
        <v>75</v>
      </c>
      <c r="AY197" s="162" t="s">
        <v>144</v>
      </c>
    </row>
    <row r="198" spans="2:65" s="1" customFormat="1" ht="16.5" customHeight="1">
      <c r="B198" s="135"/>
      <c r="C198" s="136" t="s">
        <v>220</v>
      </c>
      <c r="D198" s="136" t="s">
        <v>147</v>
      </c>
      <c r="E198" s="137" t="s">
        <v>714</v>
      </c>
      <c r="F198" s="138" t="s">
        <v>715</v>
      </c>
      <c r="G198" s="139" t="s">
        <v>159</v>
      </c>
      <c r="H198" s="140">
        <v>44.39</v>
      </c>
      <c r="I198" s="141"/>
      <c r="J198" s="141">
        <f>ROUND(I198*H198,2)</f>
        <v>0</v>
      </c>
      <c r="K198" s="142"/>
      <c r="L198" s="29"/>
      <c r="M198" s="143" t="s">
        <v>1</v>
      </c>
      <c r="N198" s="144" t="s">
        <v>33</v>
      </c>
      <c r="O198" s="145">
        <v>0.43128</v>
      </c>
      <c r="P198" s="145">
        <f>O198*H198</f>
        <v>19.144519200000001</v>
      </c>
      <c r="Q198" s="145">
        <v>4.0000000000000002E-4</v>
      </c>
      <c r="R198" s="145">
        <f>Q198*H198</f>
        <v>1.7756000000000001E-2</v>
      </c>
      <c r="S198" s="145">
        <v>0</v>
      </c>
      <c r="T198" s="146">
        <f>S198*H198</f>
        <v>0</v>
      </c>
      <c r="AR198" s="147" t="s">
        <v>187</v>
      </c>
      <c r="AT198" s="147" t="s">
        <v>147</v>
      </c>
      <c r="AU198" s="147" t="s">
        <v>152</v>
      </c>
      <c r="AY198" s="17" t="s">
        <v>144</v>
      </c>
      <c r="BE198" s="148">
        <f>IF(N198="základná",J198,0)</f>
        <v>0</v>
      </c>
      <c r="BF198" s="148">
        <f>IF(N198="znížená",J198,0)</f>
        <v>0</v>
      </c>
      <c r="BG198" s="148">
        <f>IF(N198="zákl. prenesená",J198,0)</f>
        <v>0</v>
      </c>
      <c r="BH198" s="148">
        <f>IF(N198="zníž. prenesená",J198,0)</f>
        <v>0</v>
      </c>
      <c r="BI198" s="148">
        <f>IF(N198="nulová",J198,0)</f>
        <v>0</v>
      </c>
      <c r="BJ198" s="17" t="s">
        <v>152</v>
      </c>
      <c r="BK198" s="148">
        <f>ROUND(I198*H198,2)</f>
        <v>0</v>
      </c>
      <c r="BL198" s="17" t="s">
        <v>187</v>
      </c>
      <c r="BM198" s="147" t="s">
        <v>273</v>
      </c>
    </row>
    <row r="199" spans="2:65" s="1" customFormat="1" ht="16.5" customHeight="1">
      <c r="B199" s="135"/>
      <c r="C199" s="173" t="s">
        <v>274</v>
      </c>
      <c r="D199" s="173" t="s">
        <v>226</v>
      </c>
      <c r="E199" s="174" t="s">
        <v>716</v>
      </c>
      <c r="F199" s="175" t="s">
        <v>717</v>
      </c>
      <c r="G199" s="176" t="s">
        <v>159</v>
      </c>
      <c r="H199" s="177">
        <v>45.722000000000001</v>
      </c>
      <c r="I199" s="178"/>
      <c r="J199" s="178">
        <f>ROUND(I199*H199,2)</f>
        <v>0</v>
      </c>
      <c r="K199" s="179"/>
      <c r="L199" s="180"/>
      <c r="M199" s="181" t="s">
        <v>1</v>
      </c>
      <c r="N199" s="182" t="s">
        <v>33</v>
      </c>
      <c r="O199" s="145">
        <v>0</v>
      </c>
      <c r="P199" s="145">
        <f>O199*H199</f>
        <v>0</v>
      </c>
      <c r="Q199" s="145">
        <v>3.0000000000000001E-3</v>
      </c>
      <c r="R199" s="145">
        <f>Q199*H199</f>
        <v>0.13716600000000001</v>
      </c>
      <c r="S199" s="145">
        <v>0</v>
      </c>
      <c r="T199" s="146">
        <f>S199*H199</f>
        <v>0</v>
      </c>
      <c r="AR199" s="147" t="s">
        <v>233</v>
      </c>
      <c r="AT199" s="147" t="s">
        <v>226</v>
      </c>
      <c r="AU199" s="147" t="s">
        <v>152</v>
      </c>
      <c r="AY199" s="17" t="s">
        <v>144</v>
      </c>
      <c r="BE199" s="148">
        <f>IF(N199="základná",J199,0)</f>
        <v>0</v>
      </c>
      <c r="BF199" s="148">
        <f>IF(N199="znížená",J199,0)</f>
        <v>0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7" t="s">
        <v>152</v>
      </c>
      <c r="BK199" s="148">
        <f>ROUND(I199*H199,2)</f>
        <v>0</v>
      </c>
      <c r="BL199" s="17" t="s">
        <v>187</v>
      </c>
      <c r="BM199" s="147" t="s">
        <v>277</v>
      </c>
    </row>
    <row r="200" spans="2:65" s="13" customFormat="1">
      <c r="B200" s="155"/>
      <c r="D200" s="150" t="s">
        <v>153</v>
      </c>
      <c r="E200" s="156" t="s">
        <v>1</v>
      </c>
      <c r="F200" s="157" t="s">
        <v>779</v>
      </c>
      <c r="H200" s="158">
        <v>45.721699999999998</v>
      </c>
      <c r="L200" s="155"/>
      <c r="M200" s="159"/>
      <c r="T200" s="160"/>
      <c r="AT200" s="156" t="s">
        <v>153</v>
      </c>
      <c r="AU200" s="156" t="s">
        <v>152</v>
      </c>
      <c r="AV200" s="13" t="s">
        <v>152</v>
      </c>
      <c r="AW200" s="13" t="s">
        <v>25</v>
      </c>
      <c r="AX200" s="13" t="s">
        <v>67</v>
      </c>
      <c r="AY200" s="156" t="s">
        <v>144</v>
      </c>
    </row>
    <row r="201" spans="2:65" s="14" customFormat="1">
      <c r="B201" s="161"/>
      <c r="D201" s="150" t="s">
        <v>153</v>
      </c>
      <c r="E201" s="162" t="s">
        <v>1</v>
      </c>
      <c r="F201" s="163" t="s">
        <v>156</v>
      </c>
      <c r="H201" s="164">
        <v>45.721699999999998</v>
      </c>
      <c r="L201" s="161"/>
      <c r="M201" s="165"/>
      <c r="T201" s="166"/>
      <c r="AT201" s="162" t="s">
        <v>153</v>
      </c>
      <c r="AU201" s="162" t="s">
        <v>152</v>
      </c>
      <c r="AV201" s="14" t="s">
        <v>151</v>
      </c>
      <c r="AW201" s="14" t="s">
        <v>25</v>
      </c>
      <c r="AX201" s="14" t="s">
        <v>75</v>
      </c>
      <c r="AY201" s="162" t="s">
        <v>144</v>
      </c>
    </row>
    <row r="202" spans="2:65" s="1" customFormat="1" ht="24.2" customHeight="1">
      <c r="B202" s="135"/>
      <c r="C202" s="136" t="s">
        <v>224</v>
      </c>
      <c r="D202" s="136" t="s">
        <v>147</v>
      </c>
      <c r="E202" s="137" t="s">
        <v>719</v>
      </c>
      <c r="F202" s="138" t="s">
        <v>720</v>
      </c>
      <c r="G202" s="139" t="s">
        <v>159</v>
      </c>
      <c r="H202" s="140">
        <v>44.39</v>
      </c>
      <c r="I202" s="141"/>
      <c r="J202" s="141">
        <f>ROUND(I202*H202,2)</f>
        <v>0</v>
      </c>
      <c r="K202" s="142"/>
      <c r="L202" s="29"/>
      <c r="M202" s="143" t="s">
        <v>1</v>
      </c>
      <c r="N202" s="144" t="s">
        <v>33</v>
      </c>
      <c r="O202" s="145">
        <v>3.9E-2</v>
      </c>
      <c r="P202" s="145">
        <f>O202*H202</f>
        <v>1.7312099999999999</v>
      </c>
      <c r="Q202" s="145">
        <v>0</v>
      </c>
      <c r="R202" s="145">
        <f>Q202*H202</f>
        <v>0</v>
      </c>
      <c r="S202" s="145">
        <v>0</v>
      </c>
      <c r="T202" s="146">
        <f>S202*H202</f>
        <v>0</v>
      </c>
      <c r="AR202" s="147" t="s">
        <v>187</v>
      </c>
      <c r="AT202" s="147" t="s">
        <v>147</v>
      </c>
      <c r="AU202" s="147" t="s">
        <v>152</v>
      </c>
      <c r="AY202" s="17" t="s">
        <v>144</v>
      </c>
      <c r="BE202" s="148">
        <f>IF(N202="základná",J202,0)</f>
        <v>0</v>
      </c>
      <c r="BF202" s="148">
        <f>IF(N202="znížená",J202,0)</f>
        <v>0</v>
      </c>
      <c r="BG202" s="148">
        <f>IF(N202="zákl. prenesená",J202,0)</f>
        <v>0</v>
      </c>
      <c r="BH202" s="148">
        <f>IF(N202="zníž. prenesená",J202,0)</f>
        <v>0</v>
      </c>
      <c r="BI202" s="148">
        <f>IF(N202="nulová",J202,0)</f>
        <v>0</v>
      </c>
      <c r="BJ202" s="17" t="s">
        <v>152</v>
      </c>
      <c r="BK202" s="148">
        <f>ROUND(I202*H202,2)</f>
        <v>0</v>
      </c>
      <c r="BL202" s="17" t="s">
        <v>187</v>
      </c>
      <c r="BM202" s="147" t="s">
        <v>282</v>
      </c>
    </row>
    <row r="203" spans="2:65" s="1" customFormat="1" ht="21.75" customHeight="1">
      <c r="B203" s="135"/>
      <c r="C203" s="136" t="s">
        <v>289</v>
      </c>
      <c r="D203" s="136" t="s">
        <v>147</v>
      </c>
      <c r="E203" s="137" t="s">
        <v>721</v>
      </c>
      <c r="F203" s="138" t="s">
        <v>722</v>
      </c>
      <c r="G203" s="139" t="s">
        <v>159</v>
      </c>
      <c r="H203" s="140">
        <v>44.39</v>
      </c>
      <c r="I203" s="141"/>
      <c r="J203" s="141">
        <f>ROUND(I203*H203,2)</f>
        <v>0</v>
      </c>
      <c r="K203" s="142"/>
      <c r="L203" s="29"/>
      <c r="M203" s="143" t="s">
        <v>1</v>
      </c>
      <c r="N203" s="144" t="s">
        <v>33</v>
      </c>
      <c r="O203" s="145">
        <v>0.08</v>
      </c>
      <c r="P203" s="145">
        <f>O203*H203</f>
        <v>3.5512000000000001</v>
      </c>
      <c r="Q203" s="145">
        <v>0</v>
      </c>
      <c r="R203" s="145">
        <f>Q203*H203</f>
        <v>0</v>
      </c>
      <c r="S203" s="145">
        <v>0</v>
      </c>
      <c r="T203" s="146">
        <f>S203*H203</f>
        <v>0</v>
      </c>
      <c r="AR203" s="147" t="s">
        <v>187</v>
      </c>
      <c r="AT203" s="147" t="s">
        <v>147</v>
      </c>
      <c r="AU203" s="147" t="s">
        <v>152</v>
      </c>
      <c r="AY203" s="17" t="s">
        <v>144</v>
      </c>
      <c r="BE203" s="148">
        <f>IF(N203="základná",J203,0)</f>
        <v>0</v>
      </c>
      <c r="BF203" s="148">
        <f>IF(N203="znížená",J203,0)</f>
        <v>0</v>
      </c>
      <c r="BG203" s="148">
        <f>IF(N203="zákl. prenesená",J203,0)</f>
        <v>0</v>
      </c>
      <c r="BH203" s="148">
        <f>IF(N203="zníž. prenesená",J203,0)</f>
        <v>0</v>
      </c>
      <c r="BI203" s="148">
        <f>IF(N203="nulová",J203,0)</f>
        <v>0</v>
      </c>
      <c r="BJ203" s="17" t="s">
        <v>152</v>
      </c>
      <c r="BK203" s="148">
        <f>ROUND(I203*H203,2)</f>
        <v>0</v>
      </c>
      <c r="BL203" s="17" t="s">
        <v>187</v>
      </c>
      <c r="BM203" s="147" t="s">
        <v>292</v>
      </c>
    </row>
    <row r="204" spans="2:65" s="1" customFormat="1" ht="24.2" customHeight="1">
      <c r="B204" s="135"/>
      <c r="C204" s="136" t="s">
        <v>229</v>
      </c>
      <c r="D204" s="136" t="s">
        <v>147</v>
      </c>
      <c r="E204" s="137" t="s">
        <v>723</v>
      </c>
      <c r="F204" s="138" t="s">
        <v>724</v>
      </c>
      <c r="G204" s="139" t="s">
        <v>159</v>
      </c>
      <c r="H204" s="140">
        <v>44.39</v>
      </c>
      <c r="I204" s="141"/>
      <c r="J204" s="141">
        <f>ROUND(I204*H204,2)</f>
        <v>0</v>
      </c>
      <c r="K204" s="142"/>
      <c r="L204" s="29"/>
      <c r="M204" s="143" t="s">
        <v>1</v>
      </c>
      <c r="N204" s="144" t="s">
        <v>33</v>
      </c>
      <c r="O204" s="145">
        <v>1.315E-2</v>
      </c>
      <c r="P204" s="145">
        <f>O204*H204</f>
        <v>0.58372849999999998</v>
      </c>
      <c r="Q204" s="145">
        <v>8.5000000000000006E-5</v>
      </c>
      <c r="R204" s="145">
        <f>Q204*H204</f>
        <v>3.7731500000000003E-3</v>
      </c>
      <c r="S204" s="145">
        <v>0</v>
      </c>
      <c r="T204" s="146">
        <f>S204*H204</f>
        <v>0</v>
      </c>
      <c r="AR204" s="147" t="s">
        <v>187</v>
      </c>
      <c r="AT204" s="147" t="s">
        <v>147</v>
      </c>
      <c r="AU204" s="147" t="s">
        <v>152</v>
      </c>
      <c r="AY204" s="17" t="s">
        <v>144</v>
      </c>
      <c r="BE204" s="148">
        <f>IF(N204="základná",J204,0)</f>
        <v>0</v>
      </c>
      <c r="BF204" s="148">
        <f>IF(N204="znížená",J204,0)</f>
        <v>0</v>
      </c>
      <c r="BG204" s="148">
        <f>IF(N204="zákl. prenesená",J204,0)</f>
        <v>0</v>
      </c>
      <c r="BH204" s="148">
        <f>IF(N204="zníž. prenesená",J204,0)</f>
        <v>0</v>
      </c>
      <c r="BI204" s="148">
        <f>IF(N204="nulová",J204,0)</f>
        <v>0</v>
      </c>
      <c r="BJ204" s="17" t="s">
        <v>152</v>
      </c>
      <c r="BK204" s="148">
        <f>ROUND(I204*H204,2)</f>
        <v>0</v>
      </c>
      <c r="BL204" s="17" t="s">
        <v>187</v>
      </c>
      <c r="BM204" s="147" t="s">
        <v>297</v>
      </c>
    </row>
    <row r="205" spans="2:65" s="1" customFormat="1" ht="24.2" customHeight="1">
      <c r="B205" s="135"/>
      <c r="C205" s="136" t="s">
        <v>300</v>
      </c>
      <c r="D205" s="136" t="s">
        <v>147</v>
      </c>
      <c r="E205" s="137" t="s">
        <v>725</v>
      </c>
      <c r="F205" s="138" t="s">
        <v>726</v>
      </c>
      <c r="G205" s="139" t="s">
        <v>159</v>
      </c>
      <c r="H205" s="140">
        <v>10.997999999999999</v>
      </c>
      <c r="I205" s="141"/>
      <c r="J205" s="141">
        <f>ROUND(I205*H205,2)</f>
        <v>0</v>
      </c>
      <c r="K205" s="142"/>
      <c r="L205" s="29"/>
      <c r="M205" s="143" t="s">
        <v>1</v>
      </c>
      <c r="N205" s="144" t="s">
        <v>33</v>
      </c>
      <c r="O205" s="145">
        <v>0.16211999999999999</v>
      </c>
      <c r="P205" s="145">
        <f>O205*H205</f>
        <v>1.7829957599999997</v>
      </c>
      <c r="Q205" s="145">
        <v>4.4999999999999997E-3</v>
      </c>
      <c r="R205" s="145">
        <f>Q205*H205</f>
        <v>4.9490999999999993E-2</v>
      </c>
      <c r="S205" s="145">
        <v>0</v>
      </c>
      <c r="T205" s="146">
        <f>S205*H205</f>
        <v>0</v>
      </c>
      <c r="AR205" s="147" t="s">
        <v>187</v>
      </c>
      <c r="AT205" s="147" t="s">
        <v>147</v>
      </c>
      <c r="AU205" s="147" t="s">
        <v>152</v>
      </c>
      <c r="AY205" s="17" t="s">
        <v>144</v>
      </c>
      <c r="BE205" s="148">
        <f>IF(N205="základná",J205,0)</f>
        <v>0</v>
      </c>
      <c r="BF205" s="148">
        <f>IF(N205="znížená",J205,0)</f>
        <v>0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7" t="s">
        <v>152</v>
      </c>
      <c r="BK205" s="148">
        <f>ROUND(I205*H205,2)</f>
        <v>0</v>
      </c>
      <c r="BL205" s="17" t="s">
        <v>187</v>
      </c>
      <c r="BM205" s="147" t="s">
        <v>303</v>
      </c>
    </row>
    <row r="206" spans="2:65" s="13" customFormat="1">
      <c r="B206" s="155"/>
      <c r="D206" s="150" t="s">
        <v>153</v>
      </c>
      <c r="E206" s="156" t="s">
        <v>1</v>
      </c>
      <c r="F206" s="157" t="s">
        <v>780</v>
      </c>
      <c r="H206" s="158">
        <v>10.9975</v>
      </c>
      <c r="L206" s="155"/>
      <c r="M206" s="159"/>
      <c r="T206" s="160"/>
      <c r="AT206" s="156" t="s">
        <v>153</v>
      </c>
      <c r="AU206" s="156" t="s">
        <v>152</v>
      </c>
      <c r="AV206" s="13" t="s">
        <v>152</v>
      </c>
      <c r="AW206" s="13" t="s">
        <v>25</v>
      </c>
      <c r="AX206" s="13" t="s">
        <v>67</v>
      </c>
      <c r="AY206" s="156" t="s">
        <v>144</v>
      </c>
    </row>
    <row r="207" spans="2:65" s="14" customFormat="1">
      <c r="B207" s="161"/>
      <c r="D207" s="150" t="s">
        <v>153</v>
      </c>
      <c r="E207" s="162" t="s">
        <v>1</v>
      </c>
      <c r="F207" s="163" t="s">
        <v>156</v>
      </c>
      <c r="H207" s="164">
        <v>10.9975</v>
      </c>
      <c r="L207" s="161"/>
      <c r="M207" s="165"/>
      <c r="T207" s="166"/>
      <c r="AT207" s="162" t="s">
        <v>153</v>
      </c>
      <c r="AU207" s="162" t="s">
        <v>152</v>
      </c>
      <c r="AV207" s="14" t="s">
        <v>151</v>
      </c>
      <c r="AW207" s="14" t="s">
        <v>25</v>
      </c>
      <c r="AX207" s="14" t="s">
        <v>75</v>
      </c>
      <c r="AY207" s="162" t="s">
        <v>144</v>
      </c>
    </row>
    <row r="208" spans="2:65" s="1" customFormat="1" ht="21.75" customHeight="1">
      <c r="B208" s="135"/>
      <c r="C208" s="136" t="s">
        <v>233</v>
      </c>
      <c r="D208" s="136" t="s">
        <v>147</v>
      </c>
      <c r="E208" s="137" t="s">
        <v>727</v>
      </c>
      <c r="F208" s="138" t="s">
        <v>728</v>
      </c>
      <c r="G208" s="139" t="s">
        <v>159</v>
      </c>
      <c r="H208" s="140">
        <v>44.39</v>
      </c>
      <c r="I208" s="141"/>
      <c r="J208" s="141">
        <f>ROUND(I208*H208,2)</f>
        <v>0</v>
      </c>
      <c r="K208" s="142"/>
      <c r="L208" s="29"/>
      <c r="M208" s="143" t="s">
        <v>1</v>
      </c>
      <c r="N208" s="144" t="s">
        <v>33</v>
      </c>
      <c r="O208" s="145">
        <v>0.22864999999999999</v>
      </c>
      <c r="P208" s="145">
        <f>O208*H208</f>
        <v>10.1497735</v>
      </c>
      <c r="Q208" s="145">
        <v>8.6700000000000006E-3</v>
      </c>
      <c r="R208" s="145">
        <f>Q208*H208</f>
        <v>0.38486130000000002</v>
      </c>
      <c r="S208" s="145">
        <v>0</v>
      </c>
      <c r="T208" s="146">
        <f>S208*H208</f>
        <v>0</v>
      </c>
      <c r="AR208" s="147" t="s">
        <v>187</v>
      </c>
      <c r="AT208" s="147" t="s">
        <v>147</v>
      </c>
      <c r="AU208" s="147" t="s">
        <v>152</v>
      </c>
      <c r="AY208" s="17" t="s">
        <v>144</v>
      </c>
      <c r="BE208" s="148">
        <f>IF(N208="základná",J208,0)</f>
        <v>0</v>
      </c>
      <c r="BF208" s="148">
        <f>IF(N208="znížená",J208,0)</f>
        <v>0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7" t="s">
        <v>152</v>
      </c>
      <c r="BK208" s="148">
        <f>ROUND(I208*H208,2)</f>
        <v>0</v>
      </c>
      <c r="BL208" s="17" t="s">
        <v>187</v>
      </c>
      <c r="BM208" s="147" t="s">
        <v>308</v>
      </c>
    </row>
    <row r="209" spans="2:65" s="1" customFormat="1" ht="24.2" customHeight="1">
      <c r="B209" s="135"/>
      <c r="C209" s="136" t="s">
        <v>309</v>
      </c>
      <c r="D209" s="136" t="s">
        <v>147</v>
      </c>
      <c r="E209" s="137" t="s">
        <v>729</v>
      </c>
      <c r="F209" s="138" t="s">
        <v>730</v>
      </c>
      <c r="G209" s="139" t="s">
        <v>159</v>
      </c>
      <c r="H209" s="140">
        <v>44.39</v>
      </c>
      <c r="I209" s="141"/>
      <c r="J209" s="141">
        <f>ROUND(I209*H209,2)</f>
        <v>0</v>
      </c>
      <c r="K209" s="142"/>
      <c r="L209" s="29"/>
      <c r="M209" s="143" t="s">
        <v>1</v>
      </c>
      <c r="N209" s="144" t="s">
        <v>33</v>
      </c>
      <c r="O209" s="145">
        <v>0.82699999999999996</v>
      </c>
      <c r="P209" s="145">
        <f>O209*H209</f>
        <v>36.710529999999999</v>
      </c>
      <c r="Q209" s="145">
        <v>0</v>
      </c>
      <c r="R209" s="145">
        <f>Q209*H209</f>
        <v>0</v>
      </c>
      <c r="S209" s="145">
        <v>0</v>
      </c>
      <c r="T209" s="146">
        <f>S209*H209</f>
        <v>0</v>
      </c>
      <c r="AR209" s="147" t="s">
        <v>187</v>
      </c>
      <c r="AT209" s="147" t="s">
        <v>147</v>
      </c>
      <c r="AU209" s="147" t="s">
        <v>152</v>
      </c>
      <c r="AY209" s="17" t="s">
        <v>144</v>
      </c>
      <c r="BE209" s="148">
        <f>IF(N209="základná",J209,0)</f>
        <v>0</v>
      </c>
      <c r="BF209" s="148">
        <f>IF(N209="znížená",J209,0)</f>
        <v>0</v>
      </c>
      <c r="BG209" s="148">
        <f>IF(N209="zákl. prenesená",J209,0)</f>
        <v>0</v>
      </c>
      <c r="BH209" s="148">
        <f>IF(N209="zníž. prenesená",J209,0)</f>
        <v>0</v>
      </c>
      <c r="BI209" s="148">
        <f>IF(N209="nulová",J209,0)</f>
        <v>0</v>
      </c>
      <c r="BJ209" s="17" t="s">
        <v>152</v>
      </c>
      <c r="BK209" s="148">
        <f>ROUND(I209*H209,2)</f>
        <v>0</v>
      </c>
      <c r="BL209" s="17" t="s">
        <v>187</v>
      </c>
      <c r="BM209" s="147" t="s">
        <v>312</v>
      </c>
    </row>
    <row r="210" spans="2:65" s="1" customFormat="1" ht="24.2" customHeight="1">
      <c r="B210" s="135"/>
      <c r="C210" s="136" t="s">
        <v>238</v>
      </c>
      <c r="D210" s="136" t="s">
        <v>147</v>
      </c>
      <c r="E210" s="137" t="s">
        <v>610</v>
      </c>
      <c r="F210" s="138" t="s">
        <v>611</v>
      </c>
      <c r="G210" s="139" t="s">
        <v>352</v>
      </c>
      <c r="H210" s="140">
        <v>70.834999999999994</v>
      </c>
      <c r="I210" s="141"/>
      <c r="J210" s="141">
        <f>ROUND(I210*H210,2)</f>
        <v>0</v>
      </c>
      <c r="K210" s="142"/>
      <c r="L210" s="29"/>
      <c r="M210" s="143" t="s">
        <v>1</v>
      </c>
      <c r="N210" s="144" t="s">
        <v>33</v>
      </c>
      <c r="O210" s="145">
        <v>0</v>
      </c>
      <c r="P210" s="145">
        <f>O210*H210</f>
        <v>0</v>
      </c>
      <c r="Q210" s="145">
        <v>0</v>
      </c>
      <c r="R210" s="145">
        <f>Q210*H210</f>
        <v>0</v>
      </c>
      <c r="S210" s="145">
        <v>0</v>
      </c>
      <c r="T210" s="146">
        <f>S210*H210</f>
        <v>0</v>
      </c>
      <c r="AR210" s="147" t="s">
        <v>187</v>
      </c>
      <c r="AT210" s="147" t="s">
        <v>147</v>
      </c>
      <c r="AU210" s="147" t="s">
        <v>152</v>
      </c>
      <c r="AY210" s="17" t="s">
        <v>144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7" t="s">
        <v>152</v>
      </c>
      <c r="BK210" s="148">
        <f>ROUND(I210*H210,2)</f>
        <v>0</v>
      </c>
      <c r="BL210" s="17" t="s">
        <v>187</v>
      </c>
      <c r="BM210" s="147" t="s">
        <v>318</v>
      </c>
    </row>
    <row r="211" spans="2:65" s="11" customFormat="1" ht="22.9" customHeight="1">
      <c r="B211" s="124"/>
      <c r="D211" s="125" t="s">
        <v>66</v>
      </c>
      <c r="E211" s="133" t="s">
        <v>731</v>
      </c>
      <c r="F211" s="133" t="s">
        <v>732</v>
      </c>
      <c r="J211" s="134">
        <f>BK211</f>
        <v>0</v>
      </c>
      <c r="L211" s="124"/>
      <c r="M211" s="128"/>
      <c r="P211" s="129">
        <f>SUM(P212:P214)</f>
        <v>8.7753698999999994</v>
      </c>
      <c r="R211" s="129">
        <f>SUM(R212:R214)</f>
        <v>2.776009632E-2</v>
      </c>
      <c r="T211" s="130">
        <f>SUM(T212:T214)</f>
        <v>0</v>
      </c>
      <c r="AR211" s="125" t="s">
        <v>152</v>
      </c>
      <c r="AT211" s="131" t="s">
        <v>66</v>
      </c>
      <c r="AU211" s="131" t="s">
        <v>75</v>
      </c>
      <c r="AY211" s="125" t="s">
        <v>144</v>
      </c>
      <c r="BK211" s="132">
        <f>SUM(BK212:BK214)</f>
        <v>0</v>
      </c>
    </row>
    <row r="212" spans="2:65" s="1" customFormat="1" ht="24.2" customHeight="1">
      <c r="B212" s="135"/>
      <c r="C212" s="136" t="s">
        <v>322</v>
      </c>
      <c r="D212" s="136" t="s">
        <v>147</v>
      </c>
      <c r="E212" s="137" t="s">
        <v>733</v>
      </c>
      <c r="F212" s="138" t="s">
        <v>734</v>
      </c>
      <c r="G212" s="139" t="s">
        <v>159</v>
      </c>
      <c r="H212" s="140">
        <v>43.625999999999998</v>
      </c>
      <c r="I212" s="141"/>
      <c r="J212" s="141">
        <f>ROUND(I212*H212,2)</f>
        <v>0</v>
      </c>
      <c r="K212" s="142"/>
      <c r="L212" s="29"/>
      <c r="M212" s="143" t="s">
        <v>1</v>
      </c>
      <c r="N212" s="144" t="s">
        <v>33</v>
      </c>
      <c r="O212" s="145">
        <v>0.20115</v>
      </c>
      <c r="P212" s="145">
        <f>O212*H212</f>
        <v>8.7753698999999994</v>
      </c>
      <c r="Q212" s="145">
        <v>6.3632000000000001E-4</v>
      </c>
      <c r="R212" s="145">
        <f>Q212*H212</f>
        <v>2.776009632E-2</v>
      </c>
      <c r="S212" s="145">
        <v>0</v>
      </c>
      <c r="T212" s="146">
        <f>S212*H212</f>
        <v>0</v>
      </c>
      <c r="AR212" s="147" t="s">
        <v>187</v>
      </c>
      <c r="AT212" s="147" t="s">
        <v>147</v>
      </c>
      <c r="AU212" s="147" t="s">
        <v>152</v>
      </c>
      <c r="AY212" s="17" t="s">
        <v>144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7" t="s">
        <v>152</v>
      </c>
      <c r="BK212" s="148">
        <f>ROUND(I212*H212,2)</f>
        <v>0</v>
      </c>
      <c r="BL212" s="17" t="s">
        <v>187</v>
      </c>
      <c r="BM212" s="147" t="s">
        <v>326</v>
      </c>
    </row>
    <row r="213" spans="2:65" s="13" customFormat="1">
      <c r="B213" s="155"/>
      <c r="D213" s="150" t="s">
        <v>153</v>
      </c>
      <c r="E213" s="156" t="s">
        <v>1</v>
      </c>
      <c r="F213" s="157" t="s">
        <v>781</v>
      </c>
      <c r="H213" s="158">
        <v>43.625999999999998</v>
      </c>
      <c r="L213" s="155"/>
      <c r="M213" s="159"/>
      <c r="T213" s="160"/>
      <c r="AT213" s="156" t="s">
        <v>153</v>
      </c>
      <c r="AU213" s="156" t="s">
        <v>152</v>
      </c>
      <c r="AV213" s="13" t="s">
        <v>152</v>
      </c>
      <c r="AW213" s="13" t="s">
        <v>25</v>
      </c>
      <c r="AX213" s="13" t="s">
        <v>67</v>
      </c>
      <c r="AY213" s="156" t="s">
        <v>144</v>
      </c>
    </row>
    <row r="214" spans="2:65" s="14" customFormat="1">
      <c r="B214" s="161"/>
      <c r="D214" s="150" t="s">
        <v>153</v>
      </c>
      <c r="E214" s="162" t="s">
        <v>1</v>
      </c>
      <c r="F214" s="163" t="s">
        <v>156</v>
      </c>
      <c r="H214" s="164">
        <v>43.625999999999998</v>
      </c>
      <c r="L214" s="161"/>
      <c r="M214" s="165"/>
      <c r="T214" s="166"/>
      <c r="AT214" s="162" t="s">
        <v>153</v>
      </c>
      <c r="AU214" s="162" t="s">
        <v>152</v>
      </c>
      <c r="AV214" s="14" t="s">
        <v>151</v>
      </c>
      <c r="AW214" s="14" t="s">
        <v>25</v>
      </c>
      <c r="AX214" s="14" t="s">
        <v>75</v>
      </c>
      <c r="AY214" s="162" t="s">
        <v>144</v>
      </c>
    </row>
    <row r="215" spans="2:65" s="11" customFormat="1" ht="22.9" customHeight="1">
      <c r="B215" s="124"/>
      <c r="D215" s="125" t="s">
        <v>66</v>
      </c>
      <c r="E215" s="133" t="s">
        <v>635</v>
      </c>
      <c r="F215" s="133" t="s">
        <v>636</v>
      </c>
      <c r="J215" s="134">
        <f>BK215</f>
        <v>0</v>
      </c>
      <c r="L215" s="124"/>
      <c r="M215" s="128"/>
      <c r="P215" s="129">
        <f>SUM(P216:P255)</f>
        <v>22.86174974</v>
      </c>
      <c r="R215" s="129">
        <f>SUM(R216:R255)</f>
        <v>5.3600065219999993E-2</v>
      </c>
      <c r="T215" s="130">
        <f>SUM(T216:T255)</f>
        <v>3.1147799999999996E-2</v>
      </c>
      <c r="AR215" s="125" t="s">
        <v>152</v>
      </c>
      <c r="AT215" s="131" t="s">
        <v>66</v>
      </c>
      <c r="AU215" s="131" t="s">
        <v>75</v>
      </c>
      <c r="AY215" s="125" t="s">
        <v>144</v>
      </c>
      <c r="BK215" s="132">
        <f>SUM(BK216:BK255)</f>
        <v>0</v>
      </c>
    </row>
    <row r="216" spans="2:65" s="1" customFormat="1" ht="24.2" customHeight="1">
      <c r="B216" s="135"/>
      <c r="C216" s="136" t="s">
        <v>241</v>
      </c>
      <c r="D216" s="136" t="s">
        <v>147</v>
      </c>
      <c r="E216" s="137" t="s">
        <v>638</v>
      </c>
      <c r="F216" s="138" t="s">
        <v>639</v>
      </c>
      <c r="G216" s="139" t="s">
        <v>159</v>
      </c>
      <c r="H216" s="140">
        <v>103.82599999999999</v>
      </c>
      <c r="I216" s="141"/>
      <c r="J216" s="141">
        <f>ROUND(I216*H216,2)</f>
        <v>0</v>
      </c>
      <c r="K216" s="142"/>
      <c r="L216" s="29"/>
      <c r="M216" s="143" t="s">
        <v>1</v>
      </c>
      <c r="N216" s="144" t="s">
        <v>33</v>
      </c>
      <c r="O216" s="145">
        <v>5.8000000000000003E-2</v>
      </c>
      <c r="P216" s="145">
        <f>O216*H216</f>
        <v>6.0219079999999998</v>
      </c>
      <c r="Q216" s="145">
        <v>3.4800000000000001E-6</v>
      </c>
      <c r="R216" s="145">
        <f>Q216*H216</f>
        <v>3.6131447999999998E-4</v>
      </c>
      <c r="S216" s="145">
        <v>2.9999999999999997E-4</v>
      </c>
      <c r="T216" s="146">
        <f>S216*H216</f>
        <v>3.1147799999999996E-2</v>
      </c>
      <c r="AR216" s="147" t="s">
        <v>187</v>
      </c>
      <c r="AT216" s="147" t="s">
        <v>147</v>
      </c>
      <c r="AU216" s="147" t="s">
        <v>152</v>
      </c>
      <c r="AY216" s="17" t="s">
        <v>144</v>
      </c>
      <c r="BE216" s="148">
        <f>IF(N216="základná",J216,0)</f>
        <v>0</v>
      </c>
      <c r="BF216" s="148">
        <f>IF(N216="znížená",J216,0)</f>
        <v>0</v>
      </c>
      <c r="BG216" s="148">
        <f>IF(N216="zákl. prenesená",J216,0)</f>
        <v>0</v>
      </c>
      <c r="BH216" s="148">
        <f>IF(N216="zníž. prenesená",J216,0)</f>
        <v>0</v>
      </c>
      <c r="BI216" s="148">
        <f>IF(N216="nulová",J216,0)</f>
        <v>0</v>
      </c>
      <c r="BJ216" s="17" t="s">
        <v>152</v>
      </c>
      <c r="BK216" s="148">
        <f>ROUND(I216*H216,2)</f>
        <v>0</v>
      </c>
      <c r="BL216" s="17" t="s">
        <v>187</v>
      </c>
      <c r="BM216" s="147" t="s">
        <v>329</v>
      </c>
    </row>
    <row r="217" spans="2:65" s="13" customFormat="1" ht="22.5">
      <c r="B217" s="155"/>
      <c r="D217" s="150" t="s">
        <v>153</v>
      </c>
      <c r="E217" s="156" t="s">
        <v>1</v>
      </c>
      <c r="F217" s="157" t="s">
        <v>743</v>
      </c>
      <c r="H217" s="158">
        <v>116.22584999999999</v>
      </c>
      <c r="L217" s="155"/>
      <c r="M217" s="159"/>
      <c r="T217" s="160"/>
      <c r="AT217" s="156" t="s">
        <v>153</v>
      </c>
      <c r="AU217" s="156" t="s">
        <v>152</v>
      </c>
      <c r="AV217" s="13" t="s">
        <v>152</v>
      </c>
      <c r="AW217" s="13" t="s">
        <v>25</v>
      </c>
      <c r="AX217" s="13" t="s">
        <v>67</v>
      </c>
      <c r="AY217" s="156" t="s">
        <v>144</v>
      </c>
    </row>
    <row r="218" spans="2:65" s="12" customFormat="1">
      <c r="B218" s="149"/>
      <c r="D218" s="150" t="s">
        <v>153</v>
      </c>
      <c r="E218" s="151" t="s">
        <v>1</v>
      </c>
      <c r="F218" s="152" t="s">
        <v>744</v>
      </c>
      <c r="H218" s="151" t="s">
        <v>1</v>
      </c>
      <c r="L218" s="149"/>
      <c r="M218" s="153"/>
      <c r="T218" s="154"/>
      <c r="AT218" s="151" t="s">
        <v>153</v>
      </c>
      <c r="AU218" s="151" t="s">
        <v>152</v>
      </c>
      <c r="AV218" s="12" t="s">
        <v>75</v>
      </c>
      <c r="AW218" s="12" t="s">
        <v>25</v>
      </c>
      <c r="AX218" s="12" t="s">
        <v>67</v>
      </c>
      <c r="AY218" s="151" t="s">
        <v>144</v>
      </c>
    </row>
    <row r="219" spans="2:65" s="13" customFormat="1">
      <c r="B219" s="155"/>
      <c r="D219" s="150" t="s">
        <v>153</v>
      </c>
      <c r="E219" s="156" t="s">
        <v>1</v>
      </c>
      <c r="F219" s="157" t="s">
        <v>745</v>
      </c>
      <c r="H219" s="158">
        <v>-6</v>
      </c>
      <c r="L219" s="155"/>
      <c r="M219" s="159"/>
      <c r="T219" s="160"/>
      <c r="AT219" s="156" t="s">
        <v>153</v>
      </c>
      <c r="AU219" s="156" t="s">
        <v>152</v>
      </c>
      <c r="AV219" s="13" t="s">
        <v>152</v>
      </c>
      <c r="AW219" s="13" t="s">
        <v>25</v>
      </c>
      <c r="AX219" s="13" t="s">
        <v>67</v>
      </c>
      <c r="AY219" s="156" t="s">
        <v>144</v>
      </c>
    </row>
    <row r="220" spans="2:65" s="13" customFormat="1">
      <c r="B220" s="155"/>
      <c r="D220" s="150" t="s">
        <v>153</v>
      </c>
      <c r="E220" s="156" t="s">
        <v>1</v>
      </c>
      <c r="F220" s="157" t="s">
        <v>746</v>
      </c>
      <c r="H220" s="158">
        <v>-12.6</v>
      </c>
      <c r="L220" s="155"/>
      <c r="M220" s="159"/>
      <c r="T220" s="160"/>
      <c r="AT220" s="156" t="s">
        <v>153</v>
      </c>
      <c r="AU220" s="156" t="s">
        <v>152</v>
      </c>
      <c r="AV220" s="13" t="s">
        <v>152</v>
      </c>
      <c r="AW220" s="13" t="s">
        <v>25</v>
      </c>
      <c r="AX220" s="13" t="s">
        <v>67</v>
      </c>
      <c r="AY220" s="156" t="s">
        <v>144</v>
      </c>
    </row>
    <row r="221" spans="2:65" s="13" customFormat="1">
      <c r="B221" s="155"/>
      <c r="D221" s="150" t="s">
        <v>153</v>
      </c>
      <c r="E221" s="156" t="s">
        <v>1</v>
      </c>
      <c r="F221" s="157" t="s">
        <v>747</v>
      </c>
      <c r="H221" s="158">
        <v>-2.8</v>
      </c>
      <c r="L221" s="155"/>
      <c r="M221" s="159"/>
      <c r="T221" s="160"/>
      <c r="AT221" s="156" t="s">
        <v>153</v>
      </c>
      <c r="AU221" s="156" t="s">
        <v>152</v>
      </c>
      <c r="AV221" s="13" t="s">
        <v>152</v>
      </c>
      <c r="AW221" s="13" t="s">
        <v>25</v>
      </c>
      <c r="AX221" s="13" t="s">
        <v>67</v>
      </c>
      <c r="AY221" s="156" t="s">
        <v>144</v>
      </c>
    </row>
    <row r="222" spans="2:65" s="12" customFormat="1">
      <c r="B222" s="149"/>
      <c r="D222" s="150" t="s">
        <v>153</v>
      </c>
      <c r="E222" s="151" t="s">
        <v>1</v>
      </c>
      <c r="F222" s="152" t="s">
        <v>782</v>
      </c>
      <c r="H222" s="151" t="s">
        <v>1</v>
      </c>
      <c r="L222" s="149"/>
      <c r="M222" s="153"/>
      <c r="T222" s="154"/>
      <c r="AT222" s="151" t="s">
        <v>153</v>
      </c>
      <c r="AU222" s="151" t="s">
        <v>152</v>
      </c>
      <c r="AV222" s="12" t="s">
        <v>75</v>
      </c>
      <c r="AW222" s="12" t="s">
        <v>25</v>
      </c>
      <c r="AX222" s="12" t="s">
        <v>67</v>
      </c>
      <c r="AY222" s="151" t="s">
        <v>144</v>
      </c>
    </row>
    <row r="223" spans="2:65" s="13" customFormat="1">
      <c r="B223" s="155"/>
      <c r="D223" s="150" t="s">
        <v>153</v>
      </c>
      <c r="E223" s="156" t="s">
        <v>1</v>
      </c>
      <c r="F223" s="157" t="s">
        <v>783</v>
      </c>
      <c r="H223" s="158">
        <v>9</v>
      </c>
      <c r="L223" s="155"/>
      <c r="M223" s="159"/>
      <c r="T223" s="160"/>
      <c r="AT223" s="156" t="s">
        <v>153</v>
      </c>
      <c r="AU223" s="156" t="s">
        <v>152</v>
      </c>
      <c r="AV223" s="13" t="s">
        <v>152</v>
      </c>
      <c r="AW223" s="13" t="s">
        <v>25</v>
      </c>
      <c r="AX223" s="13" t="s">
        <v>67</v>
      </c>
      <c r="AY223" s="156" t="s">
        <v>144</v>
      </c>
    </row>
    <row r="224" spans="2:65" s="14" customFormat="1">
      <c r="B224" s="161"/>
      <c r="D224" s="150" t="s">
        <v>153</v>
      </c>
      <c r="E224" s="162" t="s">
        <v>1</v>
      </c>
      <c r="F224" s="163" t="s">
        <v>156</v>
      </c>
      <c r="H224" s="164">
        <v>103.82585</v>
      </c>
      <c r="L224" s="161"/>
      <c r="M224" s="165"/>
      <c r="T224" s="166"/>
      <c r="AT224" s="162" t="s">
        <v>153</v>
      </c>
      <c r="AU224" s="162" t="s">
        <v>152</v>
      </c>
      <c r="AV224" s="14" t="s">
        <v>151</v>
      </c>
      <c r="AW224" s="14" t="s">
        <v>25</v>
      </c>
      <c r="AX224" s="14" t="s">
        <v>75</v>
      </c>
      <c r="AY224" s="162" t="s">
        <v>144</v>
      </c>
    </row>
    <row r="225" spans="2:65" s="1" customFormat="1" ht="21.75" customHeight="1">
      <c r="B225" s="135"/>
      <c r="C225" s="136" t="s">
        <v>331</v>
      </c>
      <c r="D225" s="136" t="s">
        <v>147</v>
      </c>
      <c r="E225" s="137" t="s">
        <v>644</v>
      </c>
      <c r="F225" s="138" t="s">
        <v>645</v>
      </c>
      <c r="G225" s="139" t="s">
        <v>223</v>
      </c>
      <c r="H225" s="140">
        <v>12</v>
      </c>
      <c r="I225" s="141"/>
      <c r="J225" s="141">
        <f t="shared" ref="J225:J230" si="0">ROUND(I225*H225,2)</f>
        <v>0</v>
      </c>
      <c r="K225" s="142"/>
      <c r="L225" s="29"/>
      <c r="M225" s="143" t="s">
        <v>1</v>
      </c>
      <c r="N225" s="144" t="s">
        <v>33</v>
      </c>
      <c r="O225" s="145">
        <v>0.03</v>
      </c>
      <c r="P225" s="145">
        <f t="shared" ref="P225:P230" si="1">O225*H225</f>
        <v>0.36</v>
      </c>
      <c r="Q225" s="145">
        <v>7.8000000000000005E-7</v>
      </c>
      <c r="R225" s="145">
        <f t="shared" ref="R225:R230" si="2">Q225*H225</f>
        <v>9.3600000000000002E-6</v>
      </c>
      <c r="S225" s="145">
        <v>0</v>
      </c>
      <c r="T225" s="146">
        <f t="shared" ref="T225:T230" si="3">S225*H225</f>
        <v>0</v>
      </c>
      <c r="AR225" s="147" t="s">
        <v>187</v>
      </c>
      <c r="AT225" s="147" t="s">
        <v>147</v>
      </c>
      <c r="AU225" s="147" t="s">
        <v>152</v>
      </c>
      <c r="AY225" s="17" t="s">
        <v>144</v>
      </c>
      <c r="BE225" s="148">
        <f t="shared" ref="BE225:BE230" si="4">IF(N225="základná",J225,0)</f>
        <v>0</v>
      </c>
      <c r="BF225" s="148">
        <f t="shared" ref="BF225:BF230" si="5">IF(N225="znížená",J225,0)</f>
        <v>0</v>
      </c>
      <c r="BG225" s="148">
        <f t="shared" ref="BG225:BG230" si="6">IF(N225="zákl. prenesená",J225,0)</f>
        <v>0</v>
      </c>
      <c r="BH225" s="148">
        <f t="shared" ref="BH225:BH230" si="7">IF(N225="zníž. prenesená",J225,0)</f>
        <v>0</v>
      </c>
      <c r="BI225" s="148">
        <f t="shared" ref="BI225:BI230" si="8">IF(N225="nulová",J225,0)</f>
        <v>0</v>
      </c>
      <c r="BJ225" s="17" t="s">
        <v>152</v>
      </c>
      <c r="BK225" s="148">
        <f t="shared" ref="BK225:BK230" si="9">ROUND(I225*H225,2)</f>
        <v>0</v>
      </c>
      <c r="BL225" s="17" t="s">
        <v>187</v>
      </c>
      <c r="BM225" s="147" t="s">
        <v>334</v>
      </c>
    </row>
    <row r="226" spans="2:65" s="1" customFormat="1" ht="24.2" customHeight="1">
      <c r="B226" s="135"/>
      <c r="C226" s="136" t="s">
        <v>245</v>
      </c>
      <c r="D226" s="136" t="s">
        <v>147</v>
      </c>
      <c r="E226" s="137" t="s">
        <v>648</v>
      </c>
      <c r="F226" s="138" t="s">
        <v>649</v>
      </c>
      <c r="G226" s="139" t="s">
        <v>167</v>
      </c>
      <c r="H226" s="140">
        <v>36.354999999999997</v>
      </c>
      <c r="I226" s="141"/>
      <c r="J226" s="141">
        <f t="shared" si="0"/>
        <v>0</v>
      </c>
      <c r="K226" s="142"/>
      <c r="L226" s="29"/>
      <c r="M226" s="143" t="s">
        <v>1</v>
      </c>
      <c r="N226" s="144" t="s">
        <v>33</v>
      </c>
      <c r="O226" s="145">
        <v>2.5000000000000001E-2</v>
      </c>
      <c r="P226" s="145">
        <f t="shared" si="1"/>
        <v>0.90887499999999999</v>
      </c>
      <c r="Q226" s="145">
        <v>7.8000000000000005E-7</v>
      </c>
      <c r="R226" s="145">
        <f t="shared" si="2"/>
        <v>2.83569E-5</v>
      </c>
      <c r="S226" s="145">
        <v>0</v>
      </c>
      <c r="T226" s="146">
        <f t="shared" si="3"/>
        <v>0</v>
      </c>
      <c r="AR226" s="147" t="s">
        <v>187</v>
      </c>
      <c r="AT226" s="147" t="s">
        <v>147</v>
      </c>
      <c r="AU226" s="147" t="s">
        <v>152</v>
      </c>
      <c r="AY226" s="17" t="s">
        <v>144</v>
      </c>
      <c r="BE226" s="148">
        <f t="shared" si="4"/>
        <v>0</v>
      </c>
      <c r="BF226" s="148">
        <f t="shared" si="5"/>
        <v>0</v>
      </c>
      <c r="BG226" s="148">
        <f t="shared" si="6"/>
        <v>0</v>
      </c>
      <c r="BH226" s="148">
        <f t="shared" si="7"/>
        <v>0</v>
      </c>
      <c r="BI226" s="148">
        <f t="shared" si="8"/>
        <v>0</v>
      </c>
      <c r="BJ226" s="17" t="s">
        <v>152</v>
      </c>
      <c r="BK226" s="148">
        <f t="shared" si="9"/>
        <v>0</v>
      </c>
      <c r="BL226" s="17" t="s">
        <v>187</v>
      </c>
      <c r="BM226" s="147" t="s">
        <v>337</v>
      </c>
    </row>
    <row r="227" spans="2:65" s="1" customFormat="1" ht="24.2" customHeight="1">
      <c r="B227" s="135"/>
      <c r="C227" s="136" t="s">
        <v>339</v>
      </c>
      <c r="D227" s="136" t="s">
        <v>147</v>
      </c>
      <c r="E227" s="137" t="s">
        <v>652</v>
      </c>
      <c r="F227" s="138" t="s">
        <v>653</v>
      </c>
      <c r="G227" s="139" t="s">
        <v>159</v>
      </c>
      <c r="H227" s="140">
        <v>103.82599999999999</v>
      </c>
      <c r="I227" s="141"/>
      <c r="J227" s="141">
        <f t="shared" si="0"/>
        <v>0</v>
      </c>
      <c r="K227" s="142"/>
      <c r="L227" s="29"/>
      <c r="M227" s="143" t="s">
        <v>1</v>
      </c>
      <c r="N227" s="144" t="s">
        <v>33</v>
      </c>
      <c r="O227" s="145">
        <v>3.023E-2</v>
      </c>
      <c r="P227" s="145">
        <f t="shared" si="1"/>
        <v>3.1386599799999999</v>
      </c>
      <c r="Q227" s="145">
        <v>1.2750000000000001E-4</v>
      </c>
      <c r="R227" s="145">
        <f t="shared" si="2"/>
        <v>1.3237815E-2</v>
      </c>
      <c r="S227" s="145">
        <v>0</v>
      </c>
      <c r="T227" s="146">
        <f t="shared" si="3"/>
        <v>0</v>
      </c>
      <c r="AR227" s="147" t="s">
        <v>187</v>
      </c>
      <c r="AT227" s="147" t="s">
        <v>147</v>
      </c>
      <c r="AU227" s="147" t="s">
        <v>152</v>
      </c>
      <c r="AY227" s="17" t="s">
        <v>144</v>
      </c>
      <c r="BE227" s="148">
        <f t="shared" si="4"/>
        <v>0</v>
      </c>
      <c r="BF227" s="148">
        <f t="shared" si="5"/>
        <v>0</v>
      </c>
      <c r="BG227" s="148">
        <f t="shared" si="6"/>
        <v>0</v>
      </c>
      <c r="BH227" s="148">
        <f t="shared" si="7"/>
        <v>0</v>
      </c>
      <c r="BI227" s="148">
        <f t="shared" si="8"/>
        <v>0</v>
      </c>
      <c r="BJ227" s="17" t="s">
        <v>152</v>
      </c>
      <c r="BK227" s="148">
        <f t="shared" si="9"/>
        <v>0</v>
      </c>
      <c r="BL227" s="17" t="s">
        <v>187</v>
      </c>
      <c r="BM227" s="147" t="s">
        <v>342</v>
      </c>
    </row>
    <row r="228" spans="2:65" s="1" customFormat="1" ht="24.2" customHeight="1">
      <c r="B228" s="135"/>
      <c r="C228" s="136" t="s">
        <v>249</v>
      </c>
      <c r="D228" s="136" t="s">
        <v>147</v>
      </c>
      <c r="E228" s="137" t="s">
        <v>656</v>
      </c>
      <c r="F228" s="138" t="s">
        <v>657</v>
      </c>
      <c r="G228" s="139" t="s">
        <v>159</v>
      </c>
      <c r="H228" s="140">
        <v>103.82599999999999</v>
      </c>
      <c r="I228" s="141"/>
      <c r="J228" s="141">
        <f t="shared" si="0"/>
        <v>0</v>
      </c>
      <c r="K228" s="142"/>
      <c r="L228" s="29"/>
      <c r="M228" s="143" t="s">
        <v>1</v>
      </c>
      <c r="N228" s="144" t="s">
        <v>33</v>
      </c>
      <c r="O228" s="145">
        <v>8.3000000000000001E-3</v>
      </c>
      <c r="P228" s="145">
        <f t="shared" si="1"/>
        <v>0.86175579999999996</v>
      </c>
      <c r="Q228" s="145">
        <v>3.4800000000000001E-6</v>
      </c>
      <c r="R228" s="145">
        <f t="shared" si="2"/>
        <v>3.6131447999999998E-4</v>
      </c>
      <c r="S228" s="145">
        <v>0</v>
      </c>
      <c r="T228" s="146">
        <f t="shared" si="3"/>
        <v>0</v>
      </c>
      <c r="AR228" s="147" t="s">
        <v>187</v>
      </c>
      <c r="AT228" s="147" t="s">
        <v>147</v>
      </c>
      <c r="AU228" s="147" t="s">
        <v>152</v>
      </c>
      <c r="AY228" s="17" t="s">
        <v>144</v>
      </c>
      <c r="BE228" s="148">
        <f t="shared" si="4"/>
        <v>0</v>
      </c>
      <c r="BF228" s="148">
        <f t="shared" si="5"/>
        <v>0</v>
      </c>
      <c r="BG228" s="148">
        <f t="shared" si="6"/>
        <v>0</v>
      </c>
      <c r="BH228" s="148">
        <f t="shared" si="7"/>
        <v>0</v>
      </c>
      <c r="BI228" s="148">
        <f t="shared" si="8"/>
        <v>0</v>
      </c>
      <c r="BJ228" s="17" t="s">
        <v>152</v>
      </c>
      <c r="BK228" s="148">
        <f t="shared" si="9"/>
        <v>0</v>
      </c>
      <c r="BL228" s="17" t="s">
        <v>187</v>
      </c>
      <c r="BM228" s="147" t="s">
        <v>345</v>
      </c>
    </row>
    <row r="229" spans="2:65" s="1" customFormat="1" ht="24.2" customHeight="1">
      <c r="B229" s="135"/>
      <c r="C229" s="136" t="s">
        <v>346</v>
      </c>
      <c r="D229" s="136" t="s">
        <v>147</v>
      </c>
      <c r="E229" s="137" t="s">
        <v>659</v>
      </c>
      <c r="F229" s="138" t="s">
        <v>660</v>
      </c>
      <c r="G229" s="139" t="s">
        <v>159</v>
      </c>
      <c r="H229" s="140">
        <v>103.82599999999999</v>
      </c>
      <c r="I229" s="141"/>
      <c r="J229" s="141">
        <f t="shared" si="0"/>
        <v>0</v>
      </c>
      <c r="K229" s="142"/>
      <c r="L229" s="29"/>
      <c r="M229" s="143" t="s">
        <v>1</v>
      </c>
      <c r="N229" s="144" t="s">
        <v>33</v>
      </c>
      <c r="O229" s="145">
        <v>1.0059999999999999E-2</v>
      </c>
      <c r="P229" s="145">
        <f t="shared" si="1"/>
        <v>1.0444895599999999</v>
      </c>
      <c r="Q229" s="145">
        <v>3.116E-5</v>
      </c>
      <c r="R229" s="145">
        <f t="shared" si="2"/>
        <v>3.2352181599999996E-3</v>
      </c>
      <c r="S229" s="145">
        <v>0</v>
      </c>
      <c r="T229" s="146">
        <f t="shared" si="3"/>
        <v>0</v>
      </c>
      <c r="AR229" s="147" t="s">
        <v>187</v>
      </c>
      <c r="AT229" s="147" t="s">
        <v>147</v>
      </c>
      <c r="AU229" s="147" t="s">
        <v>152</v>
      </c>
      <c r="AY229" s="17" t="s">
        <v>144</v>
      </c>
      <c r="BE229" s="148">
        <f t="shared" si="4"/>
        <v>0</v>
      </c>
      <c r="BF229" s="148">
        <f t="shared" si="5"/>
        <v>0</v>
      </c>
      <c r="BG229" s="148">
        <f t="shared" si="6"/>
        <v>0</v>
      </c>
      <c r="BH229" s="148">
        <f t="shared" si="7"/>
        <v>0</v>
      </c>
      <c r="BI229" s="148">
        <f t="shared" si="8"/>
        <v>0</v>
      </c>
      <c r="BJ229" s="17" t="s">
        <v>152</v>
      </c>
      <c r="BK229" s="148">
        <f t="shared" si="9"/>
        <v>0</v>
      </c>
      <c r="BL229" s="17" t="s">
        <v>187</v>
      </c>
      <c r="BM229" s="147" t="s">
        <v>349</v>
      </c>
    </row>
    <row r="230" spans="2:65" s="1" customFormat="1" ht="24.2" customHeight="1">
      <c r="B230" s="135"/>
      <c r="C230" s="136" t="s">
        <v>253</v>
      </c>
      <c r="D230" s="136" t="s">
        <v>147</v>
      </c>
      <c r="E230" s="137" t="s">
        <v>738</v>
      </c>
      <c r="F230" s="138" t="s">
        <v>739</v>
      </c>
      <c r="G230" s="139" t="s">
        <v>159</v>
      </c>
      <c r="H230" s="140">
        <v>26.4</v>
      </c>
      <c r="I230" s="141"/>
      <c r="J230" s="141">
        <f t="shared" si="0"/>
        <v>0</v>
      </c>
      <c r="K230" s="142"/>
      <c r="L230" s="29"/>
      <c r="M230" s="143" t="s">
        <v>1</v>
      </c>
      <c r="N230" s="144" t="s">
        <v>33</v>
      </c>
      <c r="O230" s="145">
        <v>4.5280000000000001E-2</v>
      </c>
      <c r="P230" s="145">
        <f t="shared" si="1"/>
        <v>1.195392</v>
      </c>
      <c r="Q230" s="145">
        <v>1.5725E-4</v>
      </c>
      <c r="R230" s="145">
        <f t="shared" si="2"/>
        <v>4.1513999999999995E-3</v>
      </c>
      <c r="S230" s="145">
        <v>0</v>
      </c>
      <c r="T230" s="146">
        <f t="shared" si="3"/>
        <v>0</v>
      </c>
      <c r="AR230" s="147" t="s">
        <v>187</v>
      </c>
      <c r="AT230" s="147" t="s">
        <v>147</v>
      </c>
      <c r="AU230" s="147" t="s">
        <v>152</v>
      </c>
      <c r="AY230" s="17" t="s">
        <v>144</v>
      </c>
      <c r="BE230" s="148">
        <f t="shared" si="4"/>
        <v>0</v>
      </c>
      <c r="BF230" s="148">
        <f t="shared" si="5"/>
        <v>0</v>
      </c>
      <c r="BG230" s="148">
        <f t="shared" si="6"/>
        <v>0</v>
      </c>
      <c r="BH230" s="148">
        <f t="shared" si="7"/>
        <v>0</v>
      </c>
      <c r="BI230" s="148">
        <f t="shared" si="8"/>
        <v>0</v>
      </c>
      <c r="BJ230" s="17" t="s">
        <v>152</v>
      </c>
      <c r="BK230" s="148">
        <f t="shared" si="9"/>
        <v>0</v>
      </c>
      <c r="BL230" s="17" t="s">
        <v>187</v>
      </c>
      <c r="BM230" s="147" t="s">
        <v>353</v>
      </c>
    </row>
    <row r="231" spans="2:65" s="12" customFormat="1">
      <c r="B231" s="149"/>
      <c r="D231" s="150" t="s">
        <v>153</v>
      </c>
      <c r="E231" s="151" t="s">
        <v>1</v>
      </c>
      <c r="F231" s="152" t="s">
        <v>784</v>
      </c>
      <c r="H231" s="151" t="s">
        <v>1</v>
      </c>
      <c r="L231" s="149"/>
      <c r="M231" s="153"/>
      <c r="T231" s="154"/>
      <c r="AT231" s="151" t="s">
        <v>153</v>
      </c>
      <c r="AU231" s="151" t="s">
        <v>152</v>
      </c>
      <c r="AV231" s="12" t="s">
        <v>75</v>
      </c>
      <c r="AW231" s="12" t="s">
        <v>25</v>
      </c>
      <c r="AX231" s="12" t="s">
        <v>67</v>
      </c>
      <c r="AY231" s="151" t="s">
        <v>144</v>
      </c>
    </row>
    <row r="232" spans="2:65" s="13" customFormat="1">
      <c r="B232" s="155"/>
      <c r="D232" s="150" t="s">
        <v>153</v>
      </c>
      <c r="E232" s="156" t="s">
        <v>1</v>
      </c>
      <c r="F232" s="157" t="s">
        <v>785</v>
      </c>
      <c r="H232" s="158">
        <v>6</v>
      </c>
      <c r="L232" s="155"/>
      <c r="M232" s="159"/>
      <c r="T232" s="160"/>
      <c r="AT232" s="156" t="s">
        <v>153</v>
      </c>
      <c r="AU232" s="156" t="s">
        <v>152</v>
      </c>
      <c r="AV232" s="13" t="s">
        <v>152</v>
      </c>
      <c r="AW232" s="13" t="s">
        <v>25</v>
      </c>
      <c r="AX232" s="13" t="s">
        <v>67</v>
      </c>
      <c r="AY232" s="156" t="s">
        <v>144</v>
      </c>
    </row>
    <row r="233" spans="2:65" s="13" customFormat="1">
      <c r="B233" s="155"/>
      <c r="D233" s="150" t="s">
        <v>153</v>
      </c>
      <c r="E233" s="156" t="s">
        <v>1</v>
      </c>
      <c r="F233" s="157" t="s">
        <v>786</v>
      </c>
      <c r="H233" s="158">
        <v>12.6</v>
      </c>
      <c r="L233" s="155"/>
      <c r="M233" s="159"/>
      <c r="T233" s="160"/>
      <c r="AT233" s="156" t="s">
        <v>153</v>
      </c>
      <c r="AU233" s="156" t="s">
        <v>152</v>
      </c>
      <c r="AV233" s="13" t="s">
        <v>152</v>
      </c>
      <c r="AW233" s="13" t="s">
        <v>25</v>
      </c>
      <c r="AX233" s="13" t="s">
        <v>67</v>
      </c>
      <c r="AY233" s="156" t="s">
        <v>144</v>
      </c>
    </row>
    <row r="234" spans="2:65" s="13" customFormat="1">
      <c r="B234" s="155"/>
      <c r="D234" s="150" t="s">
        <v>153</v>
      </c>
      <c r="E234" s="156" t="s">
        <v>1</v>
      </c>
      <c r="F234" s="157" t="s">
        <v>787</v>
      </c>
      <c r="H234" s="158">
        <v>2.8</v>
      </c>
      <c r="L234" s="155"/>
      <c r="M234" s="159"/>
      <c r="T234" s="160"/>
      <c r="AT234" s="156" t="s">
        <v>153</v>
      </c>
      <c r="AU234" s="156" t="s">
        <v>152</v>
      </c>
      <c r="AV234" s="13" t="s">
        <v>152</v>
      </c>
      <c r="AW234" s="13" t="s">
        <v>25</v>
      </c>
      <c r="AX234" s="13" t="s">
        <v>67</v>
      </c>
      <c r="AY234" s="156" t="s">
        <v>144</v>
      </c>
    </row>
    <row r="235" spans="2:65" s="12" customFormat="1">
      <c r="B235" s="149"/>
      <c r="D235" s="150" t="s">
        <v>153</v>
      </c>
      <c r="E235" s="151" t="s">
        <v>1</v>
      </c>
      <c r="F235" s="152" t="s">
        <v>788</v>
      </c>
      <c r="H235" s="151" t="s">
        <v>1</v>
      </c>
      <c r="L235" s="149"/>
      <c r="M235" s="153"/>
      <c r="T235" s="154"/>
      <c r="AT235" s="151" t="s">
        <v>153</v>
      </c>
      <c r="AU235" s="151" t="s">
        <v>152</v>
      </c>
      <c r="AV235" s="12" t="s">
        <v>75</v>
      </c>
      <c r="AW235" s="12" t="s">
        <v>25</v>
      </c>
      <c r="AX235" s="12" t="s">
        <v>67</v>
      </c>
      <c r="AY235" s="151" t="s">
        <v>144</v>
      </c>
    </row>
    <row r="236" spans="2:65" s="13" customFormat="1">
      <c r="B236" s="155"/>
      <c r="D236" s="150" t="s">
        <v>153</v>
      </c>
      <c r="E236" s="156" t="s">
        <v>1</v>
      </c>
      <c r="F236" s="157" t="s">
        <v>171</v>
      </c>
      <c r="H236" s="158">
        <v>5</v>
      </c>
      <c r="L236" s="155"/>
      <c r="M236" s="159"/>
      <c r="T236" s="160"/>
      <c r="AT236" s="156" t="s">
        <v>153</v>
      </c>
      <c r="AU236" s="156" t="s">
        <v>152</v>
      </c>
      <c r="AV236" s="13" t="s">
        <v>152</v>
      </c>
      <c r="AW236" s="13" t="s">
        <v>25</v>
      </c>
      <c r="AX236" s="13" t="s">
        <v>67</v>
      </c>
      <c r="AY236" s="156" t="s">
        <v>144</v>
      </c>
    </row>
    <row r="237" spans="2:65" s="14" customFormat="1">
      <c r="B237" s="161"/>
      <c r="D237" s="150" t="s">
        <v>153</v>
      </c>
      <c r="E237" s="162" t="s">
        <v>1</v>
      </c>
      <c r="F237" s="163" t="s">
        <v>156</v>
      </c>
      <c r="H237" s="164">
        <v>26.4</v>
      </c>
      <c r="L237" s="161"/>
      <c r="M237" s="165"/>
      <c r="T237" s="166"/>
      <c r="AT237" s="162" t="s">
        <v>153</v>
      </c>
      <c r="AU237" s="162" t="s">
        <v>152</v>
      </c>
      <c r="AV237" s="14" t="s">
        <v>151</v>
      </c>
      <c r="AW237" s="14" t="s">
        <v>25</v>
      </c>
      <c r="AX237" s="14" t="s">
        <v>75</v>
      </c>
      <c r="AY237" s="162" t="s">
        <v>144</v>
      </c>
    </row>
    <row r="238" spans="2:65" s="1" customFormat="1" ht="24.2" customHeight="1">
      <c r="B238" s="135"/>
      <c r="C238" s="136" t="s">
        <v>354</v>
      </c>
      <c r="D238" s="136" t="s">
        <v>147</v>
      </c>
      <c r="E238" s="137" t="s">
        <v>663</v>
      </c>
      <c r="F238" s="138" t="s">
        <v>664</v>
      </c>
      <c r="G238" s="139" t="s">
        <v>159</v>
      </c>
      <c r="H238" s="140">
        <v>44.39</v>
      </c>
      <c r="I238" s="141"/>
      <c r="J238" s="141">
        <f>ROUND(I238*H238,2)</f>
        <v>0</v>
      </c>
      <c r="K238" s="142"/>
      <c r="L238" s="29"/>
      <c r="M238" s="143" t="s">
        <v>1</v>
      </c>
      <c r="N238" s="144" t="s">
        <v>33</v>
      </c>
      <c r="O238" s="145">
        <v>5.0360000000000002E-2</v>
      </c>
      <c r="P238" s="145">
        <f>O238*H238</f>
        <v>2.2354804000000001</v>
      </c>
      <c r="Q238" s="145">
        <v>1.9858000000000001E-4</v>
      </c>
      <c r="R238" s="145">
        <f>Q238*H238</f>
        <v>8.8149662000000014E-3</v>
      </c>
      <c r="S238" s="145">
        <v>0</v>
      </c>
      <c r="T238" s="146">
        <f>S238*H238</f>
        <v>0</v>
      </c>
      <c r="AR238" s="147" t="s">
        <v>187</v>
      </c>
      <c r="AT238" s="147" t="s">
        <v>147</v>
      </c>
      <c r="AU238" s="147" t="s">
        <v>152</v>
      </c>
      <c r="AY238" s="17" t="s">
        <v>144</v>
      </c>
      <c r="BE238" s="148">
        <f>IF(N238="základná",J238,0)</f>
        <v>0</v>
      </c>
      <c r="BF238" s="148">
        <f>IF(N238="znížená",J238,0)</f>
        <v>0</v>
      </c>
      <c r="BG238" s="148">
        <f>IF(N238="zákl. prenesená",J238,0)</f>
        <v>0</v>
      </c>
      <c r="BH238" s="148">
        <f>IF(N238="zníž. prenesená",J238,0)</f>
        <v>0</v>
      </c>
      <c r="BI238" s="148">
        <f>IF(N238="nulová",J238,0)</f>
        <v>0</v>
      </c>
      <c r="BJ238" s="17" t="s">
        <v>152</v>
      </c>
      <c r="BK238" s="148">
        <f>ROUND(I238*H238,2)</f>
        <v>0</v>
      </c>
      <c r="BL238" s="17" t="s">
        <v>187</v>
      </c>
      <c r="BM238" s="147" t="s">
        <v>357</v>
      </c>
    </row>
    <row r="239" spans="2:65" s="1" customFormat="1" ht="33" customHeight="1">
      <c r="B239" s="135"/>
      <c r="C239" s="136" t="s">
        <v>256</v>
      </c>
      <c r="D239" s="136" t="s">
        <v>147</v>
      </c>
      <c r="E239" s="137" t="s">
        <v>789</v>
      </c>
      <c r="F239" s="138" t="s">
        <v>790</v>
      </c>
      <c r="G239" s="139" t="s">
        <v>159</v>
      </c>
      <c r="H239" s="140">
        <v>60.2</v>
      </c>
      <c r="I239" s="141"/>
      <c r="J239" s="141">
        <f>ROUND(I239*H239,2)</f>
        <v>0</v>
      </c>
      <c r="K239" s="142"/>
      <c r="L239" s="29"/>
      <c r="M239" s="143" t="s">
        <v>1</v>
      </c>
      <c r="N239" s="144" t="s">
        <v>33</v>
      </c>
      <c r="O239" s="145">
        <v>8.5500000000000007E-2</v>
      </c>
      <c r="P239" s="145">
        <f>O239*H239</f>
        <v>5.1471000000000009</v>
      </c>
      <c r="Q239" s="145">
        <v>2.7579999999999998E-4</v>
      </c>
      <c r="R239" s="145">
        <f>Q239*H239</f>
        <v>1.6603159999999999E-2</v>
      </c>
      <c r="S239" s="145">
        <v>0</v>
      </c>
      <c r="T239" s="146">
        <f>S239*H239</f>
        <v>0</v>
      </c>
      <c r="AR239" s="147" t="s">
        <v>187</v>
      </c>
      <c r="AT239" s="147" t="s">
        <v>147</v>
      </c>
      <c r="AU239" s="147" t="s">
        <v>152</v>
      </c>
      <c r="AY239" s="17" t="s">
        <v>144</v>
      </c>
      <c r="BE239" s="148">
        <f>IF(N239="základná",J239,0)</f>
        <v>0</v>
      </c>
      <c r="BF239" s="148">
        <f>IF(N239="znížená",J239,0)</f>
        <v>0</v>
      </c>
      <c r="BG239" s="148">
        <f>IF(N239="zákl. prenesená",J239,0)</f>
        <v>0</v>
      </c>
      <c r="BH239" s="148">
        <f>IF(N239="zníž. prenesená",J239,0)</f>
        <v>0</v>
      </c>
      <c r="BI239" s="148">
        <f>IF(N239="nulová",J239,0)</f>
        <v>0</v>
      </c>
      <c r="BJ239" s="17" t="s">
        <v>152</v>
      </c>
      <c r="BK239" s="148">
        <f>ROUND(I239*H239,2)</f>
        <v>0</v>
      </c>
      <c r="BL239" s="17" t="s">
        <v>187</v>
      </c>
      <c r="BM239" s="147" t="s">
        <v>362</v>
      </c>
    </row>
    <row r="240" spans="2:65" s="12" customFormat="1">
      <c r="B240" s="149"/>
      <c r="D240" s="150" t="s">
        <v>153</v>
      </c>
      <c r="E240" s="151" t="s">
        <v>1</v>
      </c>
      <c r="F240" s="152" t="s">
        <v>782</v>
      </c>
      <c r="H240" s="151" t="s">
        <v>1</v>
      </c>
      <c r="L240" s="149"/>
      <c r="M240" s="153"/>
      <c r="T240" s="154"/>
      <c r="AT240" s="151" t="s">
        <v>153</v>
      </c>
      <c r="AU240" s="151" t="s">
        <v>152</v>
      </c>
      <c r="AV240" s="12" t="s">
        <v>75</v>
      </c>
      <c r="AW240" s="12" t="s">
        <v>25</v>
      </c>
      <c r="AX240" s="12" t="s">
        <v>67</v>
      </c>
      <c r="AY240" s="151" t="s">
        <v>144</v>
      </c>
    </row>
    <row r="241" spans="2:65" s="13" customFormat="1">
      <c r="B241" s="155"/>
      <c r="D241" s="150" t="s">
        <v>153</v>
      </c>
      <c r="E241" s="156" t="s">
        <v>1</v>
      </c>
      <c r="F241" s="157" t="s">
        <v>783</v>
      </c>
      <c r="H241" s="158">
        <v>9</v>
      </c>
      <c r="L241" s="155"/>
      <c r="M241" s="159"/>
      <c r="T241" s="160"/>
      <c r="AT241" s="156" t="s">
        <v>153</v>
      </c>
      <c r="AU241" s="156" t="s">
        <v>152</v>
      </c>
      <c r="AV241" s="13" t="s">
        <v>152</v>
      </c>
      <c r="AW241" s="13" t="s">
        <v>25</v>
      </c>
      <c r="AX241" s="13" t="s">
        <v>67</v>
      </c>
      <c r="AY241" s="156" t="s">
        <v>144</v>
      </c>
    </row>
    <row r="242" spans="2:65" s="15" customFormat="1">
      <c r="B242" s="167"/>
      <c r="D242" s="150" t="s">
        <v>153</v>
      </c>
      <c r="E242" s="168" t="s">
        <v>1</v>
      </c>
      <c r="F242" s="169" t="s">
        <v>196</v>
      </c>
      <c r="H242" s="170">
        <v>9</v>
      </c>
      <c r="L242" s="167"/>
      <c r="M242" s="171"/>
      <c r="T242" s="172"/>
      <c r="AT242" s="168" t="s">
        <v>153</v>
      </c>
      <c r="AU242" s="168" t="s">
        <v>152</v>
      </c>
      <c r="AV242" s="15" t="s">
        <v>145</v>
      </c>
      <c r="AW242" s="15" t="s">
        <v>25</v>
      </c>
      <c r="AX242" s="15" t="s">
        <v>67</v>
      </c>
      <c r="AY242" s="168" t="s">
        <v>144</v>
      </c>
    </row>
    <row r="243" spans="2:65" s="12" customFormat="1">
      <c r="B243" s="149"/>
      <c r="D243" s="150" t="s">
        <v>153</v>
      </c>
      <c r="E243" s="151" t="s">
        <v>1</v>
      </c>
      <c r="F243" s="152" t="s">
        <v>737</v>
      </c>
      <c r="H243" s="151" t="s">
        <v>1</v>
      </c>
      <c r="L243" s="149"/>
      <c r="M243" s="153"/>
      <c r="T243" s="154"/>
      <c r="AT243" s="151" t="s">
        <v>153</v>
      </c>
      <c r="AU243" s="151" t="s">
        <v>152</v>
      </c>
      <c r="AV243" s="12" t="s">
        <v>75</v>
      </c>
      <c r="AW243" s="12" t="s">
        <v>25</v>
      </c>
      <c r="AX243" s="12" t="s">
        <v>67</v>
      </c>
      <c r="AY243" s="151" t="s">
        <v>144</v>
      </c>
    </row>
    <row r="244" spans="2:65" s="13" customFormat="1">
      <c r="B244" s="155"/>
      <c r="D244" s="150" t="s">
        <v>153</v>
      </c>
      <c r="E244" s="156" t="s">
        <v>1</v>
      </c>
      <c r="F244" s="157" t="s">
        <v>791</v>
      </c>
      <c r="H244" s="158">
        <v>94.825999999999993</v>
      </c>
      <c r="L244" s="155"/>
      <c r="M244" s="159"/>
      <c r="T244" s="160"/>
      <c r="AT244" s="156" t="s">
        <v>153</v>
      </c>
      <c r="AU244" s="156" t="s">
        <v>152</v>
      </c>
      <c r="AV244" s="13" t="s">
        <v>152</v>
      </c>
      <c r="AW244" s="13" t="s">
        <v>25</v>
      </c>
      <c r="AX244" s="13" t="s">
        <v>67</v>
      </c>
      <c r="AY244" s="156" t="s">
        <v>144</v>
      </c>
    </row>
    <row r="245" spans="2:65" s="13" customFormat="1">
      <c r="B245" s="155"/>
      <c r="D245" s="150" t="s">
        <v>153</v>
      </c>
      <c r="E245" s="156" t="s">
        <v>1</v>
      </c>
      <c r="F245" s="157" t="s">
        <v>792</v>
      </c>
      <c r="H245" s="158">
        <v>-43.625999999999998</v>
      </c>
      <c r="L245" s="155"/>
      <c r="M245" s="159"/>
      <c r="T245" s="160"/>
      <c r="AT245" s="156" t="s">
        <v>153</v>
      </c>
      <c r="AU245" s="156" t="s">
        <v>152</v>
      </c>
      <c r="AV245" s="13" t="s">
        <v>152</v>
      </c>
      <c r="AW245" s="13" t="s">
        <v>25</v>
      </c>
      <c r="AX245" s="13" t="s">
        <v>67</v>
      </c>
      <c r="AY245" s="156" t="s">
        <v>144</v>
      </c>
    </row>
    <row r="246" spans="2:65" s="15" customFormat="1">
      <c r="B246" s="167"/>
      <c r="D246" s="150" t="s">
        <v>153</v>
      </c>
      <c r="E246" s="168" t="s">
        <v>1</v>
      </c>
      <c r="F246" s="169" t="s">
        <v>196</v>
      </c>
      <c r="H246" s="170">
        <v>51.2</v>
      </c>
      <c r="L246" s="167"/>
      <c r="M246" s="171"/>
      <c r="T246" s="172"/>
      <c r="AT246" s="168" t="s">
        <v>153</v>
      </c>
      <c r="AU246" s="168" t="s">
        <v>152</v>
      </c>
      <c r="AV246" s="15" t="s">
        <v>145</v>
      </c>
      <c r="AW246" s="15" t="s">
        <v>25</v>
      </c>
      <c r="AX246" s="15" t="s">
        <v>67</v>
      </c>
      <c r="AY246" s="168" t="s">
        <v>144</v>
      </c>
    </row>
    <row r="247" spans="2:65" s="14" customFormat="1">
      <c r="B247" s="161"/>
      <c r="D247" s="150" t="s">
        <v>153</v>
      </c>
      <c r="E247" s="162" t="s">
        <v>1</v>
      </c>
      <c r="F247" s="163" t="s">
        <v>156</v>
      </c>
      <c r="H247" s="164">
        <v>60.2</v>
      </c>
      <c r="L247" s="161"/>
      <c r="M247" s="165"/>
      <c r="T247" s="166"/>
      <c r="AT247" s="162" t="s">
        <v>153</v>
      </c>
      <c r="AU247" s="162" t="s">
        <v>152</v>
      </c>
      <c r="AV247" s="14" t="s">
        <v>151</v>
      </c>
      <c r="AW247" s="14" t="s">
        <v>25</v>
      </c>
      <c r="AX247" s="14" t="s">
        <v>75</v>
      </c>
      <c r="AY247" s="162" t="s">
        <v>144</v>
      </c>
    </row>
    <row r="248" spans="2:65" s="1" customFormat="1" ht="24.2" customHeight="1">
      <c r="B248" s="135"/>
      <c r="C248" s="136" t="s">
        <v>363</v>
      </c>
      <c r="D248" s="136" t="s">
        <v>147</v>
      </c>
      <c r="E248" s="137" t="s">
        <v>667</v>
      </c>
      <c r="F248" s="138" t="s">
        <v>668</v>
      </c>
      <c r="G248" s="139" t="s">
        <v>167</v>
      </c>
      <c r="H248" s="140">
        <v>71.7</v>
      </c>
      <c r="I248" s="141"/>
      <c r="J248" s="141">
        <f>ROUND(I248*H248,2)</f>
        <v>0</v>
      </c>
      <c r="K248" s="142"/>
      <c r="L248" s="29"/>
      <c r="M248" s="143" t="s">
        <v>1</v>
      </c>
      <c r="N248" s="144" t="s">
        <v>33</v>
      </c>
      <c r="O248" s="145">
        <v>2.717E-2</v>
      </c>
      <c r="P248" s="145">
        <f>O248*H248</f>
        <v>1.948089</v>
      </c>
      <c r="Q248" s="145">
        <v>9.48E-5</v>
      </c>
      <c r="R248" s="145">
        <f>Q248*H248</f>
        <v>6.79716E-3</v>
      </c>
      <c r="S248" s="145">
        <v>0</v>
      </c>
      <c r="T248" s="146">
        <f>S248*H248</f>
        <v>0</v>
      </c>
      <c r="AR248" s="147" t="s">
        <v>187</v>
      </c>
      <c r="AT248" s="147" t="s">
        <v>147</v>
      </c>
      <c r="AU248" s="147" t="s">
        <v>152</v>
      </c>
      <c r="AY248" s="17" t="s">
        <v>144</v>
      </c>
      <c r="BE248" s="148">
        <f>IF(N248="základná",J248,0)</f>
        <v>0</v>
      </c>
      <c r="BF248" s="148">
        <f>IF(N248="znížená",J248,0)</f>
        <v>0</v>
      </c>
      <c r="BG248" s="148">
        <f>IF(N248="zákl. prenesená",J248,0)</f>
        <v>0</v>
      </c>
      <c r="BH248" s="148">
        <f>IF(N248="zníž. prenesená",J248,0)</f>
        <v>0</v>
      </c>
      <c r="BI248" s="148">
        <f>IF(N248="nulová",J248,0)</f>
        <v>0</v>
      </c>
      <c r="BJ248" s="17" t="s">
        <v>152</v>
      </c>
      <c r="BK248" s="148">
        <f>ROUND(I248*H248,2)</f>
        <v>0</v>
      </c>
      <c r="BL248" s="17" t="s">
        <v>187</v>
      </c>
      <c r="BM248" s="147" t="s">
        <v>366</v>
      </c>
    </row>
    <row r="249" spans="2:65" s="12" customFormat="1">
      <c r="B249" s="149"/>
      <c r="D249" s="150" t="s">
        <v>153</v>
      </c>
      <c r="E249" s="151" t="s">
        <v>1</v>
      </c>
      <c r="F249" s="152" t="s">
        <v>793</v>
      </c>
      <c r="H249" s="151" t="s">
        <v>1</v>
      </c>
      <c r="L249" s="149"/>
      <c r="M249" s="153"/>
      <c r="T249" s="154"/>
      <c r="AT249" s="151" t="s">
        <v>153</v>
      </c>
      <c r="AU249" s="151" t="s">
        <v>152</v>
      </c>
      <c r="AV249" s="12" t="s">
        <v>75</v>
      </c>
      <c r="AW249" s="12" t="s">
        <v>25</v>
      </c>
      <c r="AX249" s="12" t="s">
        <v>67</v>
      </c>
      <c r="AY249" s="151" t="s">
        <v>144</v>
      </c>
    </row>
    <row r="250" spans="2:65" s="13" customFormat="1">
      <c r="B250" s="155"/>
      <c r="D250" s="150" t="s">
        <v>153</v>
      </c>
      <c r="E250" s="156" t="s">
        <v>1</v>
      </c>
      <c r="F250" s="157" t="s">
        <v>794</v>
      </c>
      <c r="H250" s="158">
        <v>15</v>
      </c>
      <c r="L250" s="155"/>
      <c r="M250" s="159"/>
      <c r="T250" s="160"/>
      <c r="AT250" s="156" t="s">
        <v>153</v>
      </c>
      <c r="AU250" s="156" t="s">
        <v>152</v>
      </c>
      <c r="AV250" s="13" t="s">
        <v>152</v>
      </c>
      <c r="AW250" s="13" t="s">
        <v>25</v>
      </c>
      <c r="AX250" s="13" t="s">
        <v>67</v>
      </c>
      <c r="AY250" s="156" t="s">
        <v>144</v>
      </c>
    </row>
    <row r="251" spans="2:65" s="13" customFormat="1">
      <c r="B251" s="155"/>
      <c r="D251" s="150" t="s">
        <v>153</v>
      </c>
      <c r="E251" s="156" t="s">
        <v>1</v>
      </c>
      <c r="F251" s="157" t="s">
        <v>795</v>
      </c>
      <c r="H251" s="158">
        <v>34.299999999999997</v>
      </c>
      <c r="L251" s="155"/>
      <c r="M251" s="159"/>
      <c r="T251" s="160"/>
      <c r="AT251" s="156" t="s">
        <v>153</v>
      </c>
      <c r="AU251" s="156" t="s">
        <v>152</v>
      </c>
      <c r="AV251" s="13" t="s">
        <v>152</v>
      </c>
      <c r="AW251" s="13" t="s">
        <v>25</v>
      </c>
      <c r="AX251" s="13" t="s">
        <v>67</v>
      </c>
      <c r="AY251" s="156" t="s">
        <v>144</v>
      </c>
    </row>
    <row r="252" spans="2:65" s="13" customFormat="1">
      <c r="B252" s="155"/>
      <c r="D252" s="150" t="s">
        <v>153</v>
      </c>
      <c r="E252" s="156" t="s">
        <v>1</v>
      </c>
      <c r="F252" s="157" t="s">
        <v>796</v>
      </c>
      <c r="H252" s="158">
        <v>9.4</v>
      </c>
      <c r="L252" s="155"/>
      <c r="M252" s="159"/>
      <c r="T252" s="160"/>
      <c r="AT252" s="156" t="s">
        <v>153</v>
      </c>
      <c r="AU252" s="156" t="s">
        <v>152</v>
      </c>
      <c r="AV252" s="13" t="s">
        <v>152</v>
      </c>
      <c r="AW252" s="13" t="s">
        <v>25</v>
      </c>
      <c r="AX252" s="13" t="s">
        <v>67</v>
      </c>
      <c r="AY252" s="156" t="s">
        <v>144</v>
      </c>
    </row>
    <row r="253" spans="2:65" s="12" customFormat="1">
      <c r="B253" s="149"/>
      <c r="D253" s="150" t="s">
        <v>153</v>
      </c>
      <c r="E253" s="151" t="s">
        <v>1</v>
      </c>
      <c r="F253" s="152" t="s">
        <v>797</v>
      </c>
      <c r="H253" s="151" t="s">
        <v>1</v>
      </c>
      <c r="L253" s="149"/>
      <c r="M253" s="153"/>
      <c r="T253" s="154"/>
      <c r="AT253" s="151" t="s">
        <v>153</v>
      </c>
      <c r="AU253" s="151" t="s">
        <v>152</v>
      </c>
      <c r="AV253" s="12" t="s">
        <v>75</v>
      </c>
      <c r="AW253" s="12" t="s">
        <v>25</v>
      </c>
      <c r="AX253" s="12" t="s">
        <v>67</v>
      </c>
      <c r="AY253" s="151" t="s">
        <v>144</v>
      </c>
    </row>
    <row r="254" spans="2:65" s="13" customFormat="1">
      <c r="B254" s="155"/>
      <c r="D254" s="150" t="s">
        <v>153</v>
      </c>
      <c r="E254" s="156" t="s">
        <v>1</v>
      </c>
      <c r="F254" s="157" t="s">
        <v>217</v>
      </c>
      <c r="H254" s="158">
        <v>13</v>
      </c>
      <c r="L254" s="155"/>
      <c r="M254" s="159"/>
      <c r="T254" s="160"/>
      <c r="AT254" s="156" t="s">
        <v>153</v>
      </c>
      <c r="AU254" s="156" t="s">
        <v>152</v>
      </c>
      <c r="AV254" s="13" t="s">
        <v>152</v>
      </c>
      <c r="AW254" s="13" t="s">
        <v>25</v>
      </c>
      <c r="AX254" s="13" t="s">
        <v>67</v>
      </c>
      <c r="AY254" s="156" t="s">
        <v>144</v>
      </c>
    </row>
    <row r="255" spans="2:65" s="14" customFormat="1">
      <c r="B255" s="161"/>
      <c r="D255" s="150" t="s">
        <v>153</v>
      </c>
      <c r="E255" s="162" t="s">
        <v>1</v>
      </c>
      <c r="F255" s="163" t="s">
        <v>156</v>
      </c>
      <c r="H255" s="164">
        <v>71.7</v>
      </c>
      <c r="L255" s="161"/>
      <c r="M255" s="165"/>
      <c r="T255" s="166"/>
      <c r="AT255" s="162" t="s">
        <v>153</v>
      </c>
      <c r="AU255" s="162" t="s">
        <v>152</v>
      </c>
      <c r="AV255" s="14" t="s">
        <v>151</v>
      </c>
      <c r="AW255" s="14" t="s">
        <v>25</v>
      </c>
      <c r="AX255" s="14" t="s">
        <v>75</v>
      </c>
      <c r="AY255" s="162" t="s">
        <v>144</v>
      </c>
    </row>
    <row r="256" spans="2:65" s="11" customFormat="1" ht="25.9" customHeight="1">
      <c r="B256" s="124"/>
      <c r="D256" s="125" t="s">
        <v>66</v>
      </c>
      <c r="E256" s="126" t="s">
        <v>674</v>
      </c>
      <c r="F256" s="126" t="s">
        <v>675</v>
      </c>
      <c r="J256" s="127">
        <f>BK256</f>
        <v>0</v>
      </c>
      <c r="L256" s="124"/>
      <c r="M256" s="128"/>
      <c r="P256" s="129">
        <f>P257</f>
        <v>25.44</v>
      </c>
      <c r="R256" s="129">
        <f>R257</f>
        <v>0</v>
      </c>
      <c r="T256" s="130">
        <f>T257</f>
        <v>0</v>
      </c>
      <c r="AR256" s="125" t="s">
        <v>151</v>
      </c>
      <c r="AT256" s="131" t="s">
        <v>66</v>
      </c>
      <c r="AU256" s="131" t="s">
        <v>67</v>
      </c>
      <c r="AY256" s="125" t="s">
        <v>144</v>
      </c>
      <c r="BK256" s="132">
        <f>BK257</f>
        <v>0</v>
      </c>
    </row>
    <row r="257" spans="2:65" s="1" customFormat="1" ht="37.9" customHeight="1">
      <c r="B257" s="135"/>
      <c r="C257" s="136" t="s">
        <v>263</v>
      </c>
      <c r="D257" s="136" t="s">
        <v>147</v>
      </c>
      <c r="E257" s="137" t="s">
        <v>676</v>
      </c>
      <c r="F257" s="138" t="s">
        <v>677</v>
      </c>
      <c r="G257" s="139" t="s">
        <v>678</v>
      </c>
      <c r="H257" s="140">
        <v>24</v>
      </c>
      <c r="I257" s="141"/>
      <c r="J257" s="141">
        <f>ROUND(I257*H257,2)</f>
        <v>0</v>
      </c>
      <c r="K257" s="142"/>
      <c r="L257" s="29"/>
      <c r="M257" s="183" t="s">
        <v>1</v>
      </c>
      <c r="N257" s="184" t="s">
        <v>33</v>
      </c>
      <c r="O257" s="185">
        <v>1.06</v>
      </c>
      <c r="P257" s="185">
        <f>O257*H257</f>
        <v>25.44</v>
      </c>
      <c r="Q257" s="185">
        <v>0</v>
      </c>
      <c r="R257" s="185">
        <f>Q257*H257</f>
        <v>0</v>
      </c>
      <c r="S257" s="185">
        <v>0</v>
      </c>
      <c r="T257" s="186">
        <f>S257*H257</f>
        <v>0</v>
      </c>
      <c r="AR257" s="147" t="s">
        <v>679</v>
      </c>
      <c r="AT257" s="147" t="s">
        <v>147</v>
      </c>
      <c r="AU257" s="147" t="s">
        <v>75</v>
      </c>
      <c r="AY257" s="17" t="s">
        <v>144</v>
      </c>
      <c r="BE257" s="148">
        <f>IF(N257="základná",J257,0)</f>
        <v>0</v>
      </c>
      <c r="BF257" s="148">
        <f>IF(N257="znížená",J257,0)</f>
        <v>0</v>
      </c>
      <c r="BG257" s="148">
        <f>IF(N257="zákl. prenesená",J257,0)</f>
        <v>0</v>
      </c>
      <c r="BH257" s="148">
        <f>IF(N257="zníž. prenesená",J257,0)</f>
        <v>0</v>
      </c>
      <c r="BI257" s="148">
        <f>IF(N257="nulová",J257,0)</f>
        <v>0</v>
      </c>
      <c r="BJ257" s="17" t="s">
        <v>152</v>
      </c>
      <c r="BK257" s="148">
        <f>ROUND(I257*H257,2)</f>
        <v>0</v>
      </c>
      <c r="BL257" s="17" t="s">
        <v>679</v>
      </c>
      <c r="BM257" s="147" t="s">
        <v>798</v>
      </c>
    </row>
    <row r="258" spans="2:65" s="1" customFormat="1" ht="6.95" customHeight="1">
      <c r="B258" s="44"/>
      <c r="C258" s="45"/>
      <c r="D258" s="45"/>
      <c r="E258" s="45"/>
      <c r="F258" s="45"/>
      <c r="G258" s="45"/>
      <c r="H258" s="45"/>
      <c r="I258" s="45"/>
      <c r="J258" s="45"/>
      <c r="K258" s="45"/>
      <c r="L258" s="29"/>
    </row>
  </sheetData>
  <autoFilter ref="C125:K257" xr:uid="{00000000-0009-0000-0000-000003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33"/>
  <sheetViews>
    <sheetView showGridLines="0" topLeftCell="A109" workbookViewId="0">
      <selection activeCell="I137" sqref="I13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799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ROUND(J124,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ROUND((SUM(BE124:BE232)),  2)</f>
        <v>0</v>
      </c>
      <c r="G33" s="92"/>
      <c r="H33" s="92"/>
      <c r="I33" s="93">
        <v>0.23</v>
      </c>
      <c r="J33" s="91">
        <f>ROUND(((SUM(BE124:BE232))*I33),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ROUND((SUM(BF124:BF232)),  2)</f>
        <v>0</v>
      </c>
      <c r="I34" s="95">
        <v>0.23</v>
      </c>
      <c r="J34" s="94">
        <f>ROUND(((SUM(BF124:BF232))*I34),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ROUND((SUM(BG124:BG232)),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ROUND((SUM(BH124:BH232)),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ROUND((SUM(BI124:BI232)),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04 - 2.04 Dielňa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J124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J125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J126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J135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J161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J169</f>
        <v>0</v>
      </c>
      <c r="L101" s="107"/>
    </row>
    <row r="102" spans="2:12" s="9" customFormat="1" ht="19.899999999999999" customHeight="1">
      <c r="B102" s="111"/>
      <c r="D102" s="112" t="s">
        <v>126</v>
      </c>
      <c r="E102" s="113"/>
      <c r="F102" s="113"/>
      <c r="G102" s="113"/>
      <c r="H102" s="113"/>
      <c r="I102" s="113"/>
      <c r="J102" s="114">
        <f>J170</f>
        <v>0</v>
      </c>
      <c r="L102" s="111"/>
    </row>
    <row r="103" spans="2:12" s="9" customFormat="1" ht="19.899999999999999" customHeight="1">
      <c r="B103" s="111"/>
      <c r="D103" s="112" t="s">
        <v>128</v>
      </c>
      <c r="E103" s="113"/>
      <c r="F103" s="113"/>
      <c r="G103" s="113"/>
      <c r="H103" s="113"/>
      <c r="I103" s="113"/>
      <c r="J103" s="114">
        <f>J196</f>
        <v>0</v>
      </c>
      <c r="L103" s="111"/>
    </row>
    <row r="104" spans="2:12" s="8" customFormat="1" ht="24.95" customHeight="1">
      <c r="B104" s="107"/>
      <c r="D104" s="108" t="s">
        <v>129</v>
      </c>
      <c r="E104" s="109"/>
      <c r="F104" s="109"/>
      <c r="G104" s="109"/>
      <c r="H104" s="109"/>
      <c r="I104" s="109"/>
      <c r="J104" s="110">
        <f>J231</f>
        <v>0</v>
      </c>
      <c r="L104" s="107"/>
    </row>
    <row r="105" spans="2:12" s="1" customFormat="1" ht="21.75" customHeight="1">
      <c r="B105" s="29"/>
      <c r="L105" s="29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29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29"/>
    </row>
    <row r="111" spans="2:12" s="1" customFormat="1" ht="24.95" customHeight="1">
      <c r="B111" s="29"/>
      <c r="C111" s="21" t="s">
        <v>130</v>
      </c>
      <c r="L111" s="29"/>
    </row>
    <row r="112" spans="2:12" s="1" customFormat="1" ht="6.95" customHeight="1">
      <c r="B112" s="29"/>
      <c r="L112" s="29"/>
    </row>
    <row r="113" spans="2:65" s="1" customFormat="1" ht="12" customHeight="1">
      <c r="B113" s="29"/>
      <c r="C113" s="26" t="s">
        <v>12</v>
      </c>
      <c r="L113" s="29"/>
    </row>
    <row r="114" spans="2:65" s="1" customFormat="1" ht="16.5" customHeight="1">
      <c r="B114" s="29"/>
      <c r="E114" s="225" t="str">
        <f>E7</f>
        <v>MHTH_Teplárenská - Rekonštrukcia miestnosti v budove SP 12 na +4,200</v>
      </c>
      <c r="F114" s="226"/>
      <c r="G114" s="226"/>
      <c r="H114" s="226"/>
      <c r="L114" s="29"/>
    </row>
    <row r="115" spans="2:65" s="1" customFormat="1" ht="12" customHeight="1">
      <c r="B115" s="29"/>
      <c r="C115" s="26" t="s">
        <v>105</v>
      </c>
      <c r="L115" s="29"/>
    </row>
    <row r="116" spans="2:65" s="1" customFormat="1" ht="16.5" customHeight="1">
      <c r="B116" s="29"/>
      <c r="E116" s="201" t="str">
        <f>E9</f>
        <v>04 - 2.04 Dielňa</v>
      </c>
      <c r="F116" s="224"/>
      <c r="G116" s="224"/>
      <c r="H116" s="224"/>
      <c r="L116" s="29"/>
    </row>
    <row r="117" spans="2:65" s="1" customFormat="1" ht="6.95" customHeight="1">
      <c r="B117" s="29"/>
      <c r="L117" s="29"/>
    </row>
    <row r="118" spans="2:65" s="1" customFormat="1" ht="12" customHeight="1">
      <c r="B118" s="29"/>
      <c r="C118" s="26" t="s">
        <v>15</v>
      </c>
      <c r="F118" s="24" t="str">
        <f>F12</f>
        <v xml:space="preserve"> </v>
      </c>
      <c r="I118" s="26" t="s">
        <v>17</v>
      </c>
      <c r="J118" s="52" t="str">
        <f>IF(J12="","",J12)</f>
        <v>16. 9. 2026</v>
      </c>
      <c r="L118" s="29"/>
    </row>
    <row r="119" spans="2:65" s="1" customFormat="1" ht="6.95" customHeight="1">
      <c r="B119" s="29"/>
      <c r="L119" s="29"/>
    </row>
    <row r="120" spans="2:65" s="1" customFormat="1" ht="15.2" customHeight="1">
      <c r="B120" s="29"/>
      <c r="C120" s="26" t="s">
        <v>19</v>
      </c>
      <c r="F120" s="24" t="str">
        <f>E15</f>
        <v xml:space="preserve"> </v>
      </c>
      <c r="I120" s="26" t="s">
        <v>23</v>
      </c>
      <c r="J120" s="27" t="str">
        <f>E21</f>
        <v xml:space="preserve"> </v>
      </c>
      <c r="L120" s="29"/>
    </row>
    <row r="121" spans="2:65" s="1" customFormat="1" ht="15.2" customHeight="1">
      <c r="B121" s="29"/>
      <c r="C121" s="26" t="s">
        <v>22</v>
      </c>
      <c r="F121" s="24" t="str">
        <f>IF(E18="","",E18)</f>
        <v xml:space="preserve"> </v>
      </c>
      <c r="I121" s="26" t="s">
        <v>24</v>
      </c>
      <c r="J121" s="27" t="str">
        <f>E24</f>
        <v xml:space="preserve"> 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15"/>
      <c r="C123" s="116" t="s">
        <v>131</v>
      </c>
      <c r="D123" s="117" t="s">
        <v>52</v>
      </c>
      <c r="E123" s="117" t="s">
        <v>48</v>
      </c>
      <c r="F123" s="117" t="s">
        <v>49</v>
      </c>
      <c r="G123" s="117" t="s">
        <v>132</v>
      </c>
      <c r="H123" s="117" t="s">
        <v>133</v>
      </c>
      <c r="I123" s="117" t="s">
        <v>134</v>
      </c>
      <c r="J123" s="118" t="s">
        <v>109</v>
      </c>
      <c r="K123" s="119" t="s">
        <v>135</v>
      </c>
      <c r="L123" s="115"/>
      <c r="M123" s="59" t="s">
        <v>1</v>
      </c>
      <c r="N123" s="60" t="s">
        <v>31</v>
      </c>
      <c r="O123" s="60" t="s">
        <v>136</v>
      </c>
      <c r="P123" s="60" t="s">
        <v>137</v>
      </c>
      <c r="Q123" s="60" t="s">
        <v>138</v>
      </c>
      <c r="R123" s="60" t="s">
        <v>139</v>
      </c>
      <c r="S123" s="60" t="s">
        <v>140</v>
      </c>
      <c r="T123" s="61" t="s">
        <v>141</v>
      </c>
    </row>
    <row r="124" spans="2:65" s="1" customFormat="1" ht="22.9" customHeight="1">
      <c r="B124" s="29"/>
      <c r="C124" s="64" t="s">
        <v>110</v>
      </c>
      <c r="J124" s="120">
        <f>BK124</f>
        <v>0</v>
      </c>
      <c r="L124" s="29"/>
      <c r="M124" s="62"/>
      <c r="N124" s="53"/>
      <c r="O124" s="53"/>
      <c r="P124" s="121">
        <f>P125+P169+P231</f>
        <v>63.376798860000001</v>
      </c>
      <c r="Q124" s="53"/>
      <c r="R124" s="121">
        <f>R125+R169+R231</f>
        <v>0.32929399780000002</v>
      </c>
      <c r="S124" s="53"/>
      <c r="T124" s="122">
        <f>T125+T169+T231</f>
        <v>0.164272</v>
      </c>
      <c r="AT124" s="17" t="s">
        <v>66</v>
      </c>
      <c r="AU124" s="17" t="s">
        <v>111</v>
      </c>
      <c r="BK124" s="123">
        <f>BK125+BK169+BK231</f>
        <v>0</v>
      </c>
    </row>
    <row r="125" spans="2:65" s="11" customFormat="1" ht="25.9" customHeight="1">
      <c r="B125" s="124"/>
      <c r="D125" s="125" t="s">
        <v>66</v>
      </c>
      <c r="E125" s="126" t="s">
        <v>142</v>
      </c>
      <c r="F125" s="126" t="s">
        <v>143</v>
      </c>
      <c r="J125" s="127">
        <f>BK125</f>
        <v>0</v>
      </c>
      <c r="L125" s="124"/>
      <c r="M125" s="128"/>
      <c r="P125" s="129">
        <f>P126+P135+P161</f>
        <v>12.686039300000001</v>
      </c>
      <c r="R125" s="129">
        <f>R126+R135+R161</f>
        <v>0.15575461799999998</v>
      </c>
      <c r="T125" s="130">
        <f>T126+T135+T161</f>
        <v>0.13016</v>
      </c>
      <c r="AR125" s="125" t="s">
        <v>75</v>
      </c>
      <c r="AT125" s="131" t="s">
        <v>66</v>
      </c>
      <c r="AU125" s="131" t="s">
        <v>67</v>
      </c>
      <c r="AY125" s="125" t="s">
        <v>144</v>
      </c>
      <c r="BK125" s="132">
        <f>BK126+BK135+BK161</f>
        <v>0</v>
      </c>
    </row>
    <row r="126" spans="2:65" s="11" customFormat="1" ht="22.9" customHeight="1">
      <c r="B126" s="124"/>
      <c r="D126" s="125" t="s">
        <v>66</v>
      </c>
      <c r="E126" s="133" t="s">
        <v>161</v>
      </c>
      <c r="F126" s="133" t="s">
        <v>162</v>
      </c>
      <c r="J126" s="134">
        <f>BK126</f>
        <v>0</v>
      </c>
      <c r="L126" s="124"/>
      <c r="M126" s="128"/>
      <c r="P126" s="129">
        <f>SUM(P127:P134)</f>
        <v>4.4195827999999997</v>
      </c>
      <c r="R126" s="129">
        <f>SUM(R127:R134)</f>
        <v>0.129522216</v>
      </c>
      <c r="T126" s="130">
        <f>SUM(T127:T134)</f>
        <v>0</v>
      </c>
      <c r="AR126" s="125" t="s">
        <v>75</v>
      </c>
      <c r="AT126" s="131" t="s">
        <v>66</v>
      </c>
      <c r="AU126" s="131" t="s">
        <v>75</v>
      </c>
      <c r="AY126" s="125" t="s">
        <v>144</v>
      </c>
      <c r="BK126" s="132">
        <f>SUM(BK127:BK134)</f>
        <v>0</v>
      </c>
    </row>
    <row r="127" spans="2:65" s="1" customFormat="1" ht="24.2" customHeight="1">
      <c r="B127" s="135"/>
      <c r="C127" s="136" t="s">
        <v>75</v>
      </c>
      <c r="D127" s="136" t="s">
        <v>147</v>
      </c>
      <c r="E127" s="137" t="s">
        <v>686</v>
      </c>
      <c r="F127" s="138" t="s">
        <v>687</v>
      </c>
      <c r="G127" s="139" t="s">
        <v>159</v>
      </c>
      <c r="H127" s="140">
        <v>32.54</v>
      </c>
      <c r="I127" s="141"/>
      <c r="J127" s="141">
        <f>ROUND(I127*H127,2)</f>
        <v>0</v>
      </c>
      <c r="K127" s="142"/>
      <c r="L127" s="29"/>
      <c r="M127" s="143" t="s">
        <v>1</v>
      </c>
      <c r="N127" s="144" t="s">
        <v>33</v>
      </c>
      <c r="O127" s="145">
        <v>0.13582</v>
      </c>
      <c r="P127" s="145">
        <f>O127*H127</f>
        <v>4.4195827999999997</v>
      </c>
      <c r="Q127" s="145">
        <v>3.9804000000000003E-3</v>
      </c>
      <c r="R127" s="145">
        <f>Q127*H127</f>
        <v>0.129522216</v>
      </c>
      <c r="S127" s="145">
        <v>0</v>
      </c>
      <c r="T127" s="146">
        <f>S127*H127</f>
        <v>0</v>
      </c>
      <c r="AR127" s="147" t="s">
        <v>151</v>
      </c>
      <c r="AT127" s="147" t="s">
        <v>147</v>
      </c>
      <c r="AU127" s="147" t="s">
        <v>152</v>
      </c>
      <c r="AY127" s="17" t="s">
        <v>144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7" t="s">
        <v>152</v>
      </c>
      <c r="BK127" s="148">
        <f>ROUND(I127*H127,2)</f>
        <v>0</v>
      </c>
      <c r="BL127" s="17" t="s">
        <v>151</v>
      </c>
      <c r="BM127" s="147" t="s">
        <v>152</v>
      </c>
    </row>
    <row r="128" spans="2:65" s="12" customFormat="1">
      <c r="B128" s="149"/>
      <c r="D128" s="150" t="s">
        <v>153</v>
      </c>
      <c r="E128" s="151" t="s">
        <v>1</v>
      </c>
      <c r="F128" s="152" t="s">
        <v>800</v>
      </c>
      <c r="H128" s="151" t="s">
        <v>1</v>
      </c>
      <c r="L128" s="149"/>
      <c r="M128" s="153"/>
      <c r="T128" s="154"/>
      <c r="AT128" s="151" t="s">
        <v>153</v>
      </c>
      <c r="AU128" s="151" t="s">
        <v>152</v>
      </c>
      <c r="AV128" s="12" t="s">
        <v>75</v>
      </c>
      <c r="AW128" s="12" t="s">
        <v>25</v>
      </c>
      <c r="AX128" s="12" t="s">
        <v>67</v>
      </c>
      <c r="AY128" s="151" t="s">
        <v>144</v>
      </c>
    </row>
    <row r="129" spans="2:65" s="13" customFormat="1">
      <c r="B129" s="155"/>
      <c r="D129" s="150" t="s">
        <v>153</v>
      </c>
      <c r="E129" s="156" t="s">
        <v>1</v>
      </c>
      <c r="F129" s="157" t="s">
        <v>801</v>
      </c>
      <c r="H129" s="158">
        <v>35.42</v>
      </c>
      <c r="L129" s="155"/>
      <c r="M129" s="159"/>
      <c r="T129" s="160"/>
      <c r="AT129" s="156" t="s">
        <v>153</v>
      </c>
      <c r="AU129" s="156" t="s">
        <v>152</v>
      </c>
      <c r="AV129" s="13" t="s">
        <v>152</v>
      </c>
      <c r="AW129" s="13" t="s">
        <v>25</v>
      </c>
      <c r="AX129" s="13" t="s">
        <v>67</v>
      </c>
      <c r="AY129" s="156" t="s">
        <v>144</v>
      </c>
    </row>
    <row r="130" spans="2:65" s="12" customFormat="1">
      <c r="B130" s="149"/>
      <c r="D130" s="150" t="s">
        <v>153</v>
      </c>
      <c r="E130" s="151" t="s">
        <v>1</v>
      </c>
      <c r="F130" s="152" t="s">
        <v>744</v>
      </c>
      <c r="H130" s="151" t="s">
        <v>1</v>
      </c>
      <c r="L130" s="149"/>
      <c r="M130" s="153"/>
      <c r="T130" s="154"/>
      <c r="AT130" s="151" t="s">
        <v>153</v>
      </c>
      <c r="AU130" s="151" t="s">
        <v>152</v>
      </c>
      <c r="AV130" s="12" t="s">
        <v>75</v>
      </c>
      <c r="AW130" s="12" t="s">
        <v>25</v>
      </c>
      <c r="AX130" s="12" t="s">
        <v>67</v>
      </c>
      <c r="AY130" s="151" t="s">
        <v>144</v>
      </c>
    </row>
    <row r="131" spans="2:65" s="13" customFormat="1">
      <c r="B131" s="155"/>
      <c r="D131" s="150" t="s">
        <v>153</v>
      </c>
      <c r="E131" s="156" t="s">
        <v>1</v>
      </c>
      <c r="F131" s="157" t="s">
        <v>802</v>
      </c>
      <c r="H131" s="158">
        <v>-1.8</v>
      </c>
      <c r="L131" s="155"/>
      <c r="M131" s="159"/>
      <c r="T131" s="160"/>
      <c r="AT131" s="156" t="s">
        <v>153</v>
      </c>
      <c r="AU131" s="156" t="s">
        <v>152</v>
      </c>
      <c r="AV131" s="13" t="s">
        <v>152</v>
      </c>
      <c r="AW131" s="13" t="s">
        <v>25</v>
      </c>
      <c r="AX131" s="13" t="s">
        <v>67</v>
      </c>
      <c r="AY131" s="156" t="s">
        <v>144</v>
      </c>
    </row>
    <row r="132" spans="2:65" s="12" customFormat="1">
      <c r="B132" s="149"/>
      <c r="D132" s="150" t="s">
        <v>153</v>
      </c>
      <c r="E132" s="151" t="s">
        <v>1</v>
      </c>
      <c r="F132" s="152" t="s">
        <v>803</v>
      </c>
      <c r="H132" s="151" t="s">
        <v>1</v>
      </c>
      <c r="L132" s="149"/>
      <c r="M132" s="153"/>
      <c r="T132" s="154"/>
      <c r="AT132" s="151" t="s">
        <v>153</v>
      </c>
      <c r="AU132" s="151" t="s">
        <v>152</v>
      </c>
      <c r="AV132" s="12" t="s">
        <v>75</v>
      </c>
      <c r="AW132" s="12" t="s">
        <v>25</v>
      </c>
      <c r="AX132" s="12" t="s">
        <v>67</v>
      </c>
      <c r="AY132" s="151" t="s">
        <v>144</v>
      </c>
    </row>
    <row r="133" spans="2:65" s="13" customFormat="1">
      <c r="B133" s="155"/>
      <c r="D133" s="150" t="s">
        <v>153</v>
      </c>
      <c r="E133" s="156" t="s">
        <v>1</v>
      </c>
      <c r="F133" s="157" t="s">
        <v>804</v>
      </c>
      <c r="H133" s="158">
        <v>-1.08</v>
      </c>
      <c r="L133" s="155"/>
      <c r="M133" s="159"/>
      <c r="T133" s="160"/>
      <c r="AT133" s="156" t="s">
        <v>153</v>
      </c>
      <c r="AU133" s="156" t="s">
        <v>152</v>
      </c>
      <c r="AV133" s="13" t="s">
        <v>152</v>
      </c>
      <c r="AW133" s="13" t="s">
        <v>25</v>
      </c>
      <c r="AX133" s="13" t="s">
        <v>67</v>
      </c>
      <c r="AY133" s="156" t="s">
        <v>144</v>
      </c>
    </row>
    <row r="134" spans="2:65" s="14" customFormat="1">
      <c r="B134" s="161"/>
      <c r="D134" s="150" t="s">
        <v>153</v>
      </c>
      <c r="E134" s="162" t="s">
        <v>1</v>
      </c>
      <c r="F134" s="163" t="s">
        <v>156</v>
      </c>
      <c r="H134" s="164">
        <v>32.54</v>
      </c>
      <c r="L134" s="161"/>
      <c r="M134" s="165"/>
      <c r="T134" s="166"/>
      <c r="AT134" s="162" t="s">
        <v>153</v>
      </c>
      <c r="AU134" s="162" t="s">
        <v>152</v>
      </c>
      <c r="AV134" s="14" t="s">
        <v>151</v>
      </c>
      <c r="AW134" s="14" t="s">
        <v>25</v>
      </c>
      <c r="AX134" s="14" t="s">
        <v>75</v>
      </c>
      <c r="AY134" s="162" t="s">
        <v>144</v>
      </c>
    </row>
    <row r="135" spans="2:65" s="11" customFormat="1" ht="22.9" customHeight="1">
      <c r="B135" s="124"/>
      <c r="D135" s="125" t="s">
        <v>66</v>
      </c>
      <c r="E135" s="133" t="s">
        <v>191</v>
      </c>
      <c r="F135" s="133" t="s">
        <v>230</v>
      </c>
      <c r="J135" s="134">
        <f>BK135</f>
        <v>0</v>
      </c>
      <c r="L135" s="124"/>
      <c r="M135" s="128"/>
      <c r="P135" s="129">
        <f>SUM(P136:P160)</f>
        <v>7.655677100000001</v>
      </c>
      <c r="R135" s="129">
        <f>SUM(R136:R160)</f>
        <v>2.6232401999999998E-2</v>
      </c>
      <c r="T135" s="130">
        <f>SUM(T136:T160)</f>
        <v>0.13016</v>
      </c>
      <c r="AR135" s="125" t="s">
        <v>75</v>
      </c>
      <c r="AT135" s="131" t="s">
        <v>66</v>
      </c>
      <c r="AU135" s="131" t="s">
        <v>75</v>
      </c>
      <c r="AY135" s="125" t="s">
        <v>144</v>
      </c>
      <c r="BK135" s="132">
        <f>SUM(BK136:BK160)</f>
        <v>0</v>
      </c>
    </row>
    <row r="136" spans="2:65" s="1" customFormat="1" ht="24.2" customHeight="1">
      <c r="B136" s="135"/>
      <c r="C136" s="136" t="s">
        <v>152</v>
      </c>
      <c r="D136" s="136" t="s">
        <v>147</v>
      </c>
      <c r="E136" s="137" t="s">
        <v>748</v>
      </c>
      <c r="F136" s="138" t="s">
        <v>749</v>
      </c>
      <c r="G136" s="139" t="s">
        <v>159</v>
      </c>
      <c r="H136" s="140">
        <v>16.8</v>
      </c>
      <c r="I136" s="141"/>
      <c r="J136" s="141">
        <f>ROUND(I136*H136,2)</f>
        <v>0</v>
      </c>
      <c r="K136" s="142"/>
      <c r="L136" s="29"/>
      <c r="M136" s="143" t="s">
        <v>1</v>
      </c>
      <c r="N136" s="144" t="s">
        <v>33</v>
      </c>
      <c r="O136" s="145">
        <v>9.9210000000000007E-2</v>
      </c>
      <c r="P136" s="145">
        <f>O136*H136</f>
        <v>1.6667280000000002</v>
      </c>
      <c r="Q136" s="145">
        <v>1.5286399999999999E-3</v>
      </c>
      <c r="R136" s="145">
        <f>Q136*H136</f>
        <v>2.5681151999999999E-2</v>
      </c>
      <c r="S136" s="145">
        <v>0</v>
      </c>
      <c r="T136" s="146">
        <f>S136*H136</f>
        <v>0</v>
      </c>
      <c r="AR136" s="147" t="s">
        <v>151</v>
      </c>
      <c r="AT136" s="147" t="s">
        <v>147</v>
      </c>
      <c r="AU136" s="147" t="s">
        <v>152</v>
      </c>
      <c r="AY136" s="17" t="s">
        <v>144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7" t="s">
        <v>152</v>
      </c>
      <c r="BK136" s="148">
        <f>ROUND(I136*H136,2)</f>
        <v>0</v>
      </c>
      <c r="BL136" s="17" t="s">
        <v>151</v>
      </c>
      <c r="BM136" s="147" t="s">
        <v>151</v>
      </c>
    </row>
    <row r="137" spans="2:65" s="12" customFormat="1">
      <c r="B137" s="149"/>
      <c r="D137" s="150" t="s">
        <v>153</v>
      </c>
      <c r="E137" s="151" t="s">
        <v>1</v>
      </c>
      <c r="F137" s="152" t="s">
        <v>750</v>
      </c>
      <c r="H137" s="151" t="s">
        <v>1</v>
      </c>
      <c r="L137" s="149"/>
      <c r="M137" s="153"/>
      <c r="T137" s="154"/>
      <c r="AT137" s="151" t="s">
        <v>153</v>
      </c>
      <c r="AU137" s="151" t="s">
        <v>152</v>
      </c>
      <c r="AV137" s="12" t="s">
        <v>75</v>
      </c>
      <c r="AW137" s="12" t="s">
        <v>25</v>
      </c>
      <c r="AX137" s="12" t="s">
        <v>67</v>
      </c>
      <c r="AY137" s="151" t="s">
        <v>144</v>
      </c>
    </row>
    <row r="138" spans="2:65" s="13" customFormat="1">
      <c r="B138" s="155"/>
      <c r="D138" s="150" t="s">
        <v>153</v>
      </c>
      <c r="E138" s="156" t="s">
        <v>1</v>
      </c>
      <c r="F138" s="157" t="s">
        <v>805</v>
      </c>
      <c r="H138" s="158">
        <v>16.8</v>
      </c>
      <c r="L138" s="155"/>
      <c r="M138" s="159"/>
      <c r="T138" s="160"/>
      <c r="AT138" s="156" t="s">
        <v>153</v>
      </c>
      <c r="AU138" s="156" t="s">
        <v>152</v>
      </c>
      <c r="AV138" s="13" t="s">
        <v>152</v>
      </c>
      <c r="AW138" s="13" t="s">
        <v>25</v>
      </c>
      <c r="AX138" s="13" t="s">
        <v>67</v>
      </c>
      <c r="AY138" s="156" t="s">
        <v>144</v>
      </c>
    </row>
    <row r="139" spans="2:65" s="14" customFormat="1">
      <c r="B139" s="161"/>
      <c r="D139" s="150" t="s">
        <v>153</v>
      </c>
      <c r="E139" s="162" t="s">
        <v>1</v>
      </c>
      <c r="F139" s="163" t="s">
        <v>156</v>
      </c>
      <c r="H139" s="164">
        <v>16.8</v>
      </c>
      <c r="L139" s="161"/>
      <c r="M139" s="165"/>
      <c r="T139" s="166"/>
      <c r="AT139" s="162" t="s">
        <v>153</v>
      </c>
      <c r="AU139" s="162" t="s">
        <v>152</v>
      </c>
      <c r="AV139" s="14" t="s">
        <v>151</v>
      </c>
      <c r="AW139" s="14" t="s">
        <v>25</v>
      </c>
      <c r="AX139" s="14" t="s">
        <v>75</v>
      </c>
      <c r="AY139" s="162" t="s">
        <v>144</v>
      </c>
    </row>
    <row r="140" spans="2:65" s="1" customFormat="1" ht="16.5" customHeight="1">
      <c r="B140" s="135"/>
      <c r="C140" s="136" t="s">
        <v>145</v>
      </c>
      <c r="D140" s="136" t="s">
        <v>147</v>
      </c>
      <c r="E140" s="137" t="s">
        <v>254</v>
      </c>
      <c r="F140" s="138" t="s">
        <v>255</v>
      </c>
      <c r="G140" s="139" t="s">
        <v>159</v>
      </c>
      <c r="H140" s="140">
        <v>11.25</v>
      </c>
      <c r="I140" s="141"/>
      <c r="J140" s="141">
        <f>ROUND(I140*H140,2)</f>
        <v>0</v>
      </c>
      <c r="K140" s="142"/>
      <c r="L140" s="29"/>
      <c r="M140" s="143" t="s">
        <v>1</v>
      </c>
      <c r="N140" s="144" t="s">
        <v>33</v>
      </c>
      <c r="O140" s="145">
        <v>0.32401000000000002</v>
      </c>
      <c r="P140" s="145">
        <f>O140*H140</f>
        <v>3.6451125000000002</v>
      </c>
      <c r="Q140" s="145">
        <v>4.8999999999999998E-5</v>
      </c>
      <c r="R140" s="145">
        <f>Q140*H140</f>
        <v>5.5124999999999998E-4</v>
      </c>
      <c r="S140" s="145">
        <v>0</v>
      </c>
      <c r="T140" s="146">
        <f>S140*H140</f>
        <v>0</v>
      </c>
      <c r="AR140" s="147" t="s">
        <v>151</v>
      </c>
      <c r="AT140" s="147" t="s">
        <v>147</v>
      </c>
      <c r="AU140" s="147" t="s">
        <v>152</v>
      </c>
      <c r="AY140" s="17" t="s">
        <v>144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7" t="s">
        <v>152</v>
      </c>
      <c r="BK140" s="148">
        <f>ROUND(I140*H140,2)</f>
        <v>0</v>
      </c>
      <c r="BL140" s="17" t="s">
        <v>151</v>
      </c>
      <c r="BM140" s="147" t="s">
        <v>161</v>
      </c>
    </row>
    <row r="141" spans="2:65" s="1" customFormat="1" ht="33" customHeight="1">
      <c r="B141" s="135"/>
      <c r="C141" s="136" t="s">
        <v>151</v>
      </c>
      <c r="D141" s="136" t="s">
        <v>147</v>
      </c>
      <c r="E141" s="137" t="s">
        <v>759</v>
      </c>
      <c r="F141" s="138" t="s">
        <v>760</v>
      </c>
      <c r="G141" s="139" t="s">
        <v>159</v>
      </c>
      <c r="H141" s="140">
        <v>32.54</v>
      </c>
      <c r="I141" s="141"/>
      <c r="J141" s="141">
        <f>ROUND(I141*H141,2)</f>
        <v>0</v>
      </c>
      <c r="K141" s="142"/>
      <c r="L141" s="29"/>
      <c r="M141" s="143" t="s">
        <v>1</v>
      </c>
      <c r="N141" s="144" t="s">
        <v>33</v>
      </c>
      <c r="O141" s="145">
        <v>2.929E-2</v>
      </c>
      <c r="P141" s="145">
        <f>O141*H141</f>
        <v>0.95309659999999996</v>
      </c>
      <c r="Q141" s="145">
        <v>0</v>
      </c>
      <c r="R141" s="145">
        <f>Q141*H141</f>
        <v>0</v>
      </c>
      <c r="S141" s="145">
        <v>4.0000000000000001E-3</v>
      </c>
      <c r="T141" s="146">
        <f>S141*H141</f>
        <v>0.13016</v>
      </c>
      <c r="AR141" s="147" t="s">
        <v>151</v>
      </c>
      <c r="AT141" s="147" t="s">
        <v>147</v>
      </c>
      <c r="AU141" s="147" t="s">
        <v>152</v>
      </c>
      <c r="AY141" s="17" t="s">
        <v>144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7" t="s">
        <v>152</v>
      </c>
      <c r="BK141" s="148">
        <f>ROUND(I141*H141,2)</f>
        <v>0</v>
      </c>
      <c r="BL141" s="17" t="s">
        <v>151</v>
      </c>
      <c r="BM141" s="147" t="s">
        <v>168</v>
      </c>
    </row>
    <row r="142" spans="2:65" s="13" customFormat="1">
      <c r="B142" s="155"/>
      <c r="D142" s="150" t="s">
        <v>153</v>
      </c>
      <c r="E142" s="156" t="s">
        <v>1</v>
      </c>
      <c r="F142" s="157" t="s">
        <v>801</v>
      </c>
      <c r="H142" s="158">
        <v>35.42</v>
      </c>
      <c r="L142" s="155"/>
      <c r="M142" s="159"/>
      <c r="T142" s="160"/>
      <c r="AT142" s="156" t="s">
        <v>153</v>
      </c>
      <c r="AU142" s="156" t="s">
        <v>152</v>
      </c>
      <c r="AV142" s="13" t="s">
        <v>152</v>
      </c>
      <c r="AW142" s="13" t="s">
        <v>25</v>
      </c>
      <c r="AX142" s="13" t="s">
        <v>67</v>
      </c>
      <c r="AY142" s="156" t="s">
        <v>144</v>
      </c>
    </row>
    <row r="143" spans="2:65" s="12" customFormat="1">
      <c r="B143" s="149"/>
      <c r="D143" s="150" t="s">
        <v>153</v>
      </c>
      <c r="E143" s="151" t="s">
        <v>1</v>
      </c>
      <c r="F143" s="152" t="s">
        <v>744</v>
      </c>
      <c r="H143" s="151" t="s">
        <v>1</v>
      </c>
      <c r="L143" s="149"/>
      <c r="M143" s="153"/>
      <c r="T143" s="154"/>
      <c r="AT143" s="151" t="s">
        <v>153</v>
      </c>
      <c r="AU143" s="151" t="s">
        <v>152</v>
      </c>
      <c r="AV143" s="12" t="s">
        <v>75</v>
      </c>
      <c r="AW143" s="12" t="s">
        <v>25</v>
      </c>
      <c r="AX143" s="12" t="s">
        <v>67</v>
      </c>
      <c r="AY143" s="151" t="s">
        <v>144</v>
      </c>
    </row>
    <row r="144" spans="2:65" s="13" customFormat="1">
      <c r="B144" s="155"/>
      <c r="D144" s="150" t="s">
        <v>153</v>
      </c>
      <c r="E144" s="156" t="s">
        <v>1</v>
      </c>
      <c r="F144" s="157" t="s">
        <v>802</v>
      </c>
      <c r="H144" s="158">
        <v>-1.8</v>
      </c>
      <c r="L144" s="155"/>
      <c r="M144" s="159"/>
      <c r="T144" s="160"/>
      <c r="AT144" s="156" t="s">
        <v>153</v>
      </c>
      <c r="AU144" s="156" t="s">
        <v>152</v>
      </c>
      <c r="AV144" s="13" t="s">
        <v>152</v>
      </c>
      <c r="AW144" s="13" t="s">
        <v>25</v>
      </c>
      <c r="AX144" s="13" t="s">
        <v>67</v>
      </c>
      <c r="AY144" s="156" t="s">
        <v>144</v>
      </c>
    </row>
    <row r="145" spans="2:65" s="12" customFormat="1">
      <c r="B145" s="149"/>
      <c r="D145" s="150" t="s">
        <v>153</v>
      </c>
      <c r="E145" s="151" t="s">
        <v>1</v>
      </c>
      <c r="F145" s="152" t="s">
        <v>803</v>
      </c>
      <c r="H145" s="151" t="s">
        <v>1</v>
      </c>
      <c r="L145" s="149"/>
      <c r="M145" s="153"/>
      <c r="T145" s="154"/>
      <c r="AT145" s="151" t="s">
        <v>153</v>
      </c>
      <c r="AU145" s="151" t="s">
        <v>152</v>
      </c>
      <c r="AV145" s="12" t="s">
        <v>75</v>
      </c>
      <c r="AW145" s="12" t="s">
        <v>25</v>
      </c>
      <c r="AX145" s="12" t="s">
        <v>67</v>
      </c>
      <c r="AY145" s="151" t="s">
        <v>144</v>
      </c>
    </row>
    <row r="146" spans="2:65" s="13" customFormat="1">
      <c r="B146" s="155"/>
      <c r="D146" s="150" t="s">
        <v>153</v>
      </c>
      <c r="E146" s="156" t="s">
        <v>1</v>
      </c>
      <c r="F146" s="157" t="s">
        <v>804</v>
      </c>
      <c r="H146" s="158">
        <v>-1.08</v>
      </c>
      <c r="L146" s="155"/>
      <c r="M146" s="159"/>
      <c r="T146" s="160"/>
      <c r="AT146" s="156" t="s">
        <v>153</v>
      </c>
      <c r="AU146" s="156" t="s">
        <v>152</v>
      </c>
      <c r="AV146" s="13" t="s">
        <v>152</v>
      </c>
      <c r="AW146" s="13" t="s">
        <v>25</v>
      </c>
      <c r="AX146" s="13" t="s">
        <v>67</v>
      </c>
      <c r="AY146" s="156" t="s">
        <v>144</v>
      </c>
    </row>
    <row r="147" spans="2:65" s="14" customFormat="1">
      <c r="B147" s="161"/>
      <c r="D147" s="150" t="s">
        <v>153</v>
      </c>
      <c r="E147" s="162" t="s">
        <v>1</v>
      </c>
      <c r="F147" s="163" t="s">
        <v>156</v>
      </c>
      <c r="H147" s="164">
        <v>32.54</v>
      </c>
      <c r="L147" s="161"/>
      <c r="M147" s="165"/>
      <c r="T147" s="166"/>
      <c r="AT147" s="162" t="s">
        <v>153</v>
      </c>
      <c r="AU147" s="162" t="s">
        <v>152</v>
      </c>
      <c r="AV147" s="14" t="s">
        <v>151</v>
      </c>
      <c r="AW147" s="14" t="s">
        <v>25</v>
      </c>
      <c r="AX147" s="14" t="s">
        <v>75</v>
      </c>
      <c r="AY147" s="162" t="s">
        <v>144</v>
      </c>
    </row>
    <row r="148" spans="2:65" s="1" customFormat="1" ht="21.75" customHeight="1">
      <c r="B148" s="135"/>
      <c r="C148" s="136" t="s">
        <v>171</v>
      </c>
      <c r="D148" s="136" t="s">
        <v>147</v>
      </c>
      <c r="E148" s="137" t="s">
        <v>323</v>
      </c>
      <c r="F148" s="138" t="s">
        <v>324</v>
      </c>
      <c r="G148" s="139" t="s">
        <v>325</v>
      </c>
      <c r="H148" s="140">
        <v>0.26</v>
      </c>
      <c r="I148" s="141"/>
      <c r="J148" s="141">
        <f>ROUND(I148*H148,2)</f>
        <v>0</v>
      </c>
      <c r="K148" s="142"/>
      <c r="L148" s="29"/>
      <c r="M148" s="143" t="s">
        <v>1</v>
      </c>
      <c r="N148" s="144" t="s">
        <v>33</v>
      </c>
      <c r="O148" s="145">
        <v>1.972</v>
      </c>
      <c r="P148" s="145">
        <f>O148*H148</f>
        <v>0.51272000000000006</v>
      </c>
      <c r="Q148" s="145">
        <v>0</v>
      </c>
      <c r="R148" s="145">
        <f>Q148*H148</f>
        <v>0</v>
      </c>
      <c r="S148" s="145">
        <v>0</v>
      </c>
      <c r="T148" s="146">
        <f>S148*H148</f>
        <v>0</v>
      </c>
      <c r="AR148" s="147" t="s">
        <v>151</v>
      </c>
      <c r="AT148" s="147" t="s">
        <v>147</v>
      </c>
      <c r="AU148" s="147" t="s">
        <v>152</v>
      </c>
      <c r="AY148" s="17" t="s">
        <v>144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7" t="s">
        <v>152</v>
      </c>
      <c r="BK148" s="148">
        <f>ROUND(I148*H148,2)</f>
        <v>0</v>
      </c>
      <c r="BL148" s="17" t="s">
        <v>151</v>
      </c>
      <c r="BM148" s="147" t="s">
        <v>101</v>
      </c>
    </row>
    <row r="149" spans="2:65" s="1" customFormat="1" ht="24.2" customHeight="1">
      <c r="B149" s="135"/>
      <c r="C149" s="136" t="s">
        <v>161</v>
      </c>
      <c r="D149" s="136" t="s">
        <v>147</v>
      </c>
      <c r="E149" s="137" t="s">
        <v>327</v>
      </c>
      <c r="F149" s="138" t="s">
        <v>328</v>
      </c>
      <c r="G149" s="139" t="s">
        <v>325</v>
      </c>
      <c r="H149" s="140">
        <v>0.52</v>
      </c>
      <c r="I149" s="141"/>
      <c r="J149" s="141">
        <f>ROUND(I149*H149,2)</f>
        <v>0</v>
      </c>
      <c r="K149" s="142"/>
      <c r="L149" s="29"/>
      <c r="M149" s="143" t="s">
        <v>1</v>
      </c>
      <c r="N149" s="144" t="s">
        <v>33</v>
      </c>
      <c r="O149" s="145">
        <v>0.61899999999999999</v>
      </c>
      <c r="P149" s="145">
        <f>O149*H149</f>
        <v>0.32188</v>
      </c>
      <c r="Q149" s="145">
        <v>0</v>
      </c>
      <c r="R149" s="145">
        <f>Q149*H149</f>
        <v>0</v>
      </c>
      <c r="S149" s="145">
        <v>0</v>
      </c>
      <c r="T149" s="146">
        <f>S149*H149</f>
        <v>0</v>
      </c>
      <c r="AR149" s="147" t="s">
        <v>151</v>
      </c>
      <c r="AT149" s="147" t="s">
        <v>147</v>
      </c>
      <c r="AU149" s="147" t="s">
        <v>152</v>
      </c>
      <c r="AY149" s="17" t="s">
        <v>144</v>
      </c>
      <c r="BE149" s="148">
        <f>IF(N149="základná",J149,0)</f>
        <v>0</v>
      </c>
      <c r="BF149" s="148">
        <f>IF(N149="znížená",J149,0)</f>
        <v>0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7" t="s">
        <v>152</v>
      </c>
      <c r="BK149" s="148">
        <f>ROUND(I149*H149,2)</f>
        <v>0</v>
      </c>
      <c r="BL149" s="17" t="s">
        <v>151</v>
      </c>
      <c r="BM149" s="147" t="s">
        <v>178</v>
      </c>
    </row>
    <row r="150" spans="2:65" s="13" customFormat="1">
      <c r="B150" s="155"/>
      <c r="D150" s="150" t="s">
        <v>153</v>
      </c>
      <c r="E150" s="156" t="s">
        <v>1</v>
      </c>
      <c r="F150" s="157" t="s">
        <v>806</v>
      </c>
      <c r="H150" s="158">
        <v>0.52</v>
      </c>
      <c r="L150" s="155"/>
      <c r="M150" s="159"/>
      <c r="T150" s="160"/>
      <c r="AT150" s="156" t="s">
        <v>153</v>
      </c>
      <c r="AU150" s="156" t="s">
        <v>152</v>
      </c>
      <c r="AV150" s="13" t="s">
        <v>152</v>
      </c>
      <c r="AW150" s="13" t="s">
        <v>25</v>
      </c>
      <c r="AX150" s="13" t="s">
        <v>67</v>
      </c>
      <c r="AY150" s="156" t="s">
        <v>144</v>
      </c>
    </row>
    <row r="151" spans="2:65" s="14" customFormat="1">
      <c r="B151" s="161"/>
      <c r="D151" s="150" t="s">
        <v>153</v>
      </c>
      <c r="E151" s="162" t="s">
        <v>1</v>
      </c>
      <c r="F151" s="163" t="s">
        <v>156</v>
      </c>
      <c r="H151" s="164">
        <v>0.52</v>
      </c>
      <c r="L151" s="161"/>
      <c r="M151" s="165"/>
      <c r="T151" s="166"/>
      <c r="AT151" s="162" t="s">
        <v>153</v>
      </c>
      <c r="AU151" s="162" t="s">
        <v>152</v>
      </c>
      <c r="AV151" s="14" t="s">
        <v>151</v>
      </c>
      <c r="AW151" s="14" t="s">
        <v>25</v>
      </c>
      <c r="AX151" s="14" t="s">
        <v>75</v>
      </c>
      <c r="AY151" s="162" t="s">
        <v>144</v>
      </c>
    </row>
    <row r="152" spans="2:65" s="1" customFormat="1" ht="24.2" customHeight="1">
      <c r="B152" s="135"/>
      <c r="C152" s="136" t="s">
        <v>180</v>
      </c>
      <c r="D152" s="136" t="s">
        <v>147</v>
      </c>
      <c r="E152" s="137" t="s">
        <v>332</v>
      </c>
      <c r="F152" s="138" t="s">
        <v>333</v>
      </c>
      <c r="G152" s="139" t="s">
        <v>325</v>
      </c>
      <c r="H152" s="140">
        <v>0.26</v>
      </c>
      <c r="I152" s="141"/>
      <c r="J152" s="141">
        <f>ROUND(I152*H152,2)</f>
        <v>0</v>
      </c>
      <c r="K152" s="142"/>
      <c r="L152" s="29"/>
      <c r="M152" s="143" t="s">
        <v>1</v>
      </c>
      <c r="N152" s="144" t="s">
        <v>33</v>
      </c>
      <c r="O152" s="145">
        <v>0.89</v>
      </c>
      <c r="P152" s="145">
        <f>O152*H152</f>
        <v>0.23140000000000002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151</v>
      </c>
      <c r="AT152" s="147" t="s">
        <v>147</v>
      </c>
      <c r="AU152" s="147" t="s">
        <v>152</v>
      </c>
      <c r="AY152" s="17" t="s">
        <v>144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7" t="s">
        <v>152</v>
      </c>
      <c r="BK152" s="148">
        <f>ROUND(I152*H152,2)</f>
        <v>0</v>
      </c>
      <c r="BL152" s="17" t="s">
        <v>151</v>
      </c>
      <c r="BM152" s="147" t="s">
        <v>183</v>
      </c>
    </row>
    <row r="153" spans="2:65" s="1" customFormat="1" ht="24.2" customHeight="1">
      <c r="B153" s="135"/>
      <c r="C153" s="136" t="s">
        <v>168</v>
      </c>
      <c r="D153" s="136" t="s">
        <v>147</v>
      </c>
      <c r="E153" s="137" t="s">
        <v>335</v>
      </c>
      <c r="F153" s="138" t="s">
        <v>336</v>
      </c>
      <c r="G153" s="139" t="s">
        <v>325</v>
      </c>
      <c r="H153" s="140">
        <v>1.3</v>
      </c>
      <c r="I153" s="141"/>
      <c r="J153" s="141">
        <f>ROUND(I153*H153,2)</f>
        <v>0</v>
      </c>
      <c r="K153" s="142"/>
      <c r="L153" s="29"/>
      <c r="M153" s="143" t="s">
        <v>1</v>
      </c>
      <c r="N153" s="144" t="s">
        <v>33</v>
      </c>
      <c r="O153" s="145">
        <v>0.1</v>
      </c>
      <c r="P153" s="145">
        <f>O153*H153</f>
        <v>0.13</v>
      </c>
      <c r="Q153" s="145">
        <v>0</v>
      </c>
      <c r="R153" s="145">
        <f>Q153*H153</f>
        <v>0</v>
      </c>
      <c r="S153" s="145">
        <v>0</v>
      </c>
      <c r="T153" s="146">
        <f>S153*H153</f>
        <v>0</v>
      </c>
      <c r="AR153" s="147" t="s">
        <v>151</v>
      </c>
      <c r="AT153" s="147" t="s">
        <v>147</v>
      </c>
      <c r="AU153" s="147" t="s">
        <v>152</v>
      </c>
      <c r="AY153" s="17" t="s">
        <v>144</v>
      </c>
      <c r="BE153" s="148">
        <f>IF(N153="základná",J153,0)</f>
        <v>0</v>
      </c>
      <c r="BF153" s="148">
        <f>IF(N153="znížená",J153,0)</f>
        <v>0</v>
      </c>
      <c r="BG153" s="148">
        <f>IF(N153="zákl. prenesená",J153,0)</f>
        <v>0</v>
      </c>
      <c r="BH153" s="148">
        <f>IF(N153="zníž. prenesená",J153,0)</f>
        <v>0</v>
      </c>
      <c r="BI153" s="148">
        <f>IF(N153="nulová",J153,0)</f>
        <v>0</v>
      </c>
      <c r="BJ153" s="17" t="s">
        <v>152</v>
      </c>
      <c r="BK153" s="148">
        <f>ROUND(I153*H153,2)</f>
        <v>0</v>
      </c>
      <c r="BL153" s="17" t="s">
        <v>151</v>
      </c>
      <c r="BM153" s="147" t="s">
        <v>187</v>
      </c>
    </row>
    <row r="154" spans="2:65" s="13" customFormat="1">
      <c r="B154" s="155"/>
      <c r="D154" s="150" t="s">
        <v>153</v>
      </c>
      <c r="E154" s="156" t="s">
        <v>1</v>
      </c>
      <c r="F154" s="157" t="s">
        <v>807</v>
      </c>
      <c r="H154" s="158">
        <v>1.3</v>
      </c>
      <c r="L154" s="155"/>
      <c r="M154" s="159"/>
      <c r="T154" s="160"/>
      <c r="AT154" s="156" t="s">
        <v>153</v>
      </c>
      <c r="AU154" s="156" t="s">
        <v>152</v>
      </c>
      <c r="AV154" s="13" t="s">
        <v>152</v>
      </c>
      <c r="AW154" s="13" t="s">
        <v>25</v>
      </c>
      <c r="AX154" s="13" t="s">
        <v>67</v>
      </c>
      <c r="AY154" s="156" t="s">
        <v>144</v>
      </c>
    </row>
    <row r="155" spans="2:65" s="14" customFormat="1">
      <c r="B155" s="161"/>
      <c r="D155" s="150" t="s">
        <v>153</v>
      </c>
      <c r="E155" s="162" t="s">
        <v>1</v>
      </c>
      <c r="F155" s="163" t="s">
        <v>156</v>
      </c>
      <c r="H155" s="164">
        <v>1.3</v>
      </c>
      <c r="L155" s="161"/>
      <c r="M155" s="165"/>
      <c r="T155" s="166"/>
      <c r="AT155" s="162" t="s">
        <v>153</v>
      </c>
      <c r="AU155" s="162" t="s">
        <v>152</v>
      </c>
      <c r="AV155" s="14" t="s">
        <v>151</v>
      </c>
      <c r="AW155" s="14" t="s">
        <v>25</v>
      </c>
      <c r="AX155" s="14" t="s">
        <v>75</v>
      </c>
      <c r="AY155" s="162" t="s">
        <v>144</v>
      </c>
    </row>
    <row r="156" spans="2:65" s="1" customFormat="1" ht="24.2" customHeight="1">
      <c r="B156" s="135"/>
      <c r="C156" s="136" t="s">
        <v>191</v>
      </c>
      <c r="D156" s="136" t="s">
        <v>147</v>
      </c>
      <c r="E156" s="137" t="s">
        <v>340</v>
      </c>
      <c r="F156" s="138" t="s">
        <v>341</v>
      </c>
      <c r="G156" s="139" t="s">
        <v>325</v>
      </c>
      <c r="H156" s="140">
        <v>0.26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33</v>
      </c>
      <c r="O156" s="145">
        <v>0.749</v>
      </c>
      <c r="P156" s="145">
        <f>O156*H156</f>
        <v>0.19474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151</v>
      </c>
      <c r="AT156" s="147" t="s">
        <v>147</v>
      </c>
      <c r="AU156" s="147" t="s">
        <v>152</v>
      </c>
      <c r="AY156" s="17" t="s">
        <v>144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7" t="s">
        <v>152</v>
      </c>
      <c r="BK156" s="148">
        <f>ROUND(I156*H156,2)</f>
        <v>0</v>
      </c>
      <c r="BL156" s="17" t="s">
        <v>151</v>
      </c>
      <c r="BM156" s="147" t="s">
        <v>194</v>
      </c>
    </row>
    <row r="157" spans="2:65" s="1" customFormat="1" ht="24.2" customHeight="1">
      <c r="B157" s="135"/>
      <c r="C157" s="136" t="s">
        <v>101</v>
      </c>
      <c r="D157" s="136" t="s">
        <v>147</v>
      </c>
      <c r="E157" s="137" t="s">
        <v>343</v>
      </c>
      <c r="F157" s="138" t="s">
        <v>344</v>
      </c>
      <c r="G157" s="139" t="s">
        <v>325</v>
      </c>
      <c r="H157" s="140">
        <v>0.26</v>
      </c>
      <c r="I157" s="141"/>
      <c r="J157" s="141">
        <f>ROUND(I157*H157,2)</f>
        <v>0</v>
      </c>
      <c r="K157" s="142"/>
      <c r="L157" s="29"/>
      <c r="M157" s="143" t="s">
        <v>1</v>
      </c>
      <c r="N157" s="144" t="s">
        <v>33</v>
      </c>
      <c r="O157" s="145">
        <v>0</v>
      </c>
      <c r="P157" s="145">
        <f>O157*H157</f>
        <v>0</v>
      </c>
      <c r="Q157" s="145">
        <v>0</v>
      </c>
      <c r="R157" s="145">
        <f>Q157*H157</f>
        <v>0</v>
      </c>
      <c r="S157" s="145">
        <v>0</v>
      </c>
      <c r="T157" s="146">
        <f>S157*H157</f>
        <v>0</v>
      </c>
      <c r="AR157" s="147" t="s">
        <v>151</v>
      </c>
      <c r="AT157" s="147" t="s">
        <v>147</v>
      </c>
      <c r="AU157" s="147" t="s">
        <v>152</v>
      </c>
      <c r="AY157" s="17" t="s">
        <v>144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7" t="s">
        <v>152</v>
      </c>
      <c r="BK157" s="148">
        <f>ROUND(I157*H157,2)</f>
        <v>0</v>
      </c>
      <c r="BL157" s="17" t="s">
        <v>151</v>
      </c>
      <c r="BM157" s="147" t="s">
        <v>202</v>
      </c>
    </row>
    <row r="158" spans="2:65" s="1" customFormat="1" ht="16.5" customHeight="1">
      <c r="B158" s="135"/>
      <c r="C158" s="136" t="s">
        <v>207</v>
      </c>
      <c r="D158" s="136" t="s">
        <v>147</v>
      </c>
      <c r="E158" s="137" t="s">
        <v>347</v>
      </c>
      <c r="F158" s="138" t="s">
        <v>348</v>
      </c>
      <c r="G158" s="139" t="s">
        <v>223</v>
      </c>
      <c r="H158" s="140">
        <v>1</v>
      </c>
      <c r="I158" s="141"/>
      <c r="J158" s="141">
        <f>ROUND(I158*H158,2)</f>
        <v>0</v>
      </c>
      <c r="K158" s="142"/>
      <c r="L158" s="29"/>
      <c r="M158" s="143" t="s">
        <v>1</v>
      </c>
      <c r="N158" s="144" t="s">
        <v>33</v>
      </c>
      <c r="O158" s="145">
        <v>0</v>
      </c>
      <c r="P158" s="145">
        <f>O158*H158</f>
        <v>0</v>
      </c>
      <c r="Q158" s="145">
        <v>0</v>
      </c>
      <c r="R158" s="145">
        <f>Q158*H158</f>
        <v>0</v>
      </c>
      <c r="S158" s="145">
        <v>0</v>
      </c>
      <c r="T158" s="146">
        <f>S158*H158</f>
        <v>0</v>
      </c>
      <c r="AR158" s="147" t="s">
        <v>151</v>
      </c>
      <c r="AT158" s="147" t="s">
        <v>147</v>
      </c>
      <c r="AU158" s="147" t="s">
        <v>152</v>
      </c>
      <c r="AY158" s="17" t="s">
        <v>144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7" t="s">
        <v>152</v>
      </c>
      <c r="BK158" s="148">
        <f>ROUND(I158*H158,2)</f>
        <v>0</v>
      </c>
      <c r="BL158" s="17" t="s">
        <v>151</v>
      </c>
      <c r="BM158" s="147" t="s">
        <v>210</v>
      </c>
    </row>
    <row r="159" spans="2:65" s="1" customFormat="1" ht="16.5" customHeight="1">
      <c r="B159" s="135"/>
      <c r="C159" s="136" t="s">
        <v>178</v>
      </c>
      <c r="D159" s="136" t="s">
        <v>147</v>
      </c>
      <c r="E159" s="137" t="s">
        <v>350</v>
      </c>
      <c r="F159" s="138" t="s">
        <v>351</v>
      </c>
      <c r="G159" s="139" t="s">
        <v>352</v>
      </c>
      <c r="H159" s="140">
        <v>950</v>
      </c>
      <c r="I159" s="141"/>
      <c r="J159" s="141">
        <f>ROUND(I159*H159,2)</f>
        <v>0</v>
      </c>
      <c r="K159" s="142"/>
      <c r="L159" s="29"/>
      <c r="M159" s="143" t="s">
        <v>1</v>
      </c>
      <c r="N159" s="144" t="s">
        <v>33</v>
      </c>
      <c r="O159" s="145">
        <v>0</v>
      </c>
      <c r="P159" s="145">
        <f>O159*H159</f>
        <v>0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151</v>
      </c>
      <c r="AT159" s="147" t="s">
        <v>147</v>
      </c>
      <c r="AU159" s="147" t="s">
        <v>152</v>
      </c>
      <c r="AY159" s="17" t="s">
        <v>144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7" t="s">
        <v>152</v>
      </c>
      <c r="BK159" s="148">
        <f>ROUND(I159*H159,2)</f>
        <v>0</v>
      </c>
      <c r="BL159" s="17" t="s">
        <v>151</v>
      </c>
      <c r="BM159" s="147" t="s">
        <v>215</v>
      </c>
    </row>
    <row r="160" spans="2:65" s="1" customFormat="1" ht="16.5" customHeight="1">
      <c r="B160" s="135"/>
      <c r="C160" s="136" t="s">
        <v>217</v>
      </c>
      <c r="D160" s="136" t="s">
        <v>147</v>
      </c>
      <c r="E160" s="137" t="s">
        <v>355</v>
      </c>
      <c r="F160" s="138" t="s">
        <v>356</v>
      </c>
      <c r="G160" s="139" t="s">
        <v>352</v>
      </c>
      <c r="H160" s="140">
        <v>950</v>
      </c>
      <c r="I160" s="141"/>
      <c r="J160" s="141">
        <f>ROUND(I160*H160,2)</f>
        <v>0</v>
      </c>
      <c r="K160" s="142"/>
      <c r="L160" s="29"/>
      <c r="M160" s="143" t="s">
        <v>1</v>
      </c>
      <c r="N160" s="144" t="s">
        <v>33</v>
      </c>
      <c r="O160" s="145">
        <v>0</v>
      </c>
      <c r="P160" s="145">
        <f>O160*H160</f>
        <v>0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151</v>
      </c>
      <c r="AT160" s="147" t="s">
        <v>147</v>
      </c>
      <c r="AU160" s="147" t="s">
        <v>152</v>
      </c>
      <c r="AY160" s="17" t="s">
        <v>144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7" t="s">
        <v>152</v>
      </c>
      <c r="BK160" s="148">
        <f>ROUND(I160*H160,2)</f>
        <v>0</v>
      </c>
      <c r="BL160" s="17" t="s">
        <v>151</v>
      </c>
      <c r="BM160" s="147" t="s">
        <v>220</v>
      </c>
    </row>
    <row r="161" spans="2:65" s="11" customFormat="1" ht="22.9" customHeight="1">
      <c r="B161" s="124"/>
      <c r="D161" s="125" t="s">
        <v>66</v>
      </c>
      <c r="E161" s="133" t="s">
        <v>358</v>
      </c>
      <c r="F161" s="133" t="s">
        <v>359</v>
      </c>
      <c r="J161" s="134">
        <f>BK161</f>
        <v>0</v>
      </c>
      <c r="L161" s="124"/>
      <c r="M161" s="128"/>
      <c r="P161" s="129">
        <f>SUM(P162:P168)</f>
        <v>0.61077939999999997</v>
      </c>
      <c r="R161" s="129">
        <f>SUM(R162:R168)</f>
        <v>0</v>
      </c>
      <c r="T161" s="130">
        <f>SUM(T162:T168)</f>
        <v>0</v>
      </c>
      <c r="AR161" s="125" t="s">
        <v>75</v>
      </c>
      <c r="AT161" s="131" t="s">
        <v>66</v>
      </c>
      <c r="AU161" s="131" t="s">
        <v>75</v>
      </c>
      <c r="AY161" s="125" t="s">
        <v>144</v>
      </c>
      <c r="BK161" s="132">
        <f>SUM(BK162:BK168)</f>
        <v>0</v>
      </c>
    </row>
    <row r="162" spans="2:65" s="1" customFormat="1" ht="21.75" customHeight="1">
      <c r="B162" s="135"/>
      <c r="C162" s="136" t="s">
        <v>183</v>
      </c>
      <c r="D162" s="136" t="s">
        <v>147</v>
      </c>
      <c r="E162" s="137" t="s">
        <v>360</v>
      </c>
      <c r="F162" s="138" t="s">
        <v>361</v>
      </c>
      <c r="G162" s="139" t="s">
        <v>325</v>
      </c>
      <c r="H162" s="140">
        <v>2.5999999999999999E-2</v>
      </c>
      <c r="I162" s="141"/>
      <c r="J162" s="141">
        <f>ROUND(I162*H162,2)</f>
        <v>0</v>
      </c>
      <c r="K162" s="142"/>
      <c r="L162" s="29"/>
      <c r="M162" s="143" t="s">
        <v>1</v>
      </c>
      <c r="N162" s="144" t="s">
        <v>33</v>
      </c>
      <c r="O162" s="145">
        <v>1.9162999999999999</v>
      </c>
      <c r="P162" s="145">
        <f>O162*H162</f>
        <v>4.9823799999999994E-2</v>
      </c>
      <c r="Q162" s="145">
        <v>0</v>
      </c>
      <c r="R162" s="145">
        <f>Q162*H162</f>
        <v>0</v>
      </c>
      <c r="S162" s="145">
        <v>0</v>
      </c>
      <c r="T162" s="146">
        <f>S162*H162</f>
        <v>0</v>
      </c>
      <c r="AR162" s="147" t="s">
        <v>151</v>
      </c>
      <c r="AT162" s="147" t="s">
        <v>147</v>
      </c>
      <c r="AU162" s="147" t="s">
        <v>152</v>
      </c>
      <c r="AY162" s="17" t="s">
        <v>144</v>
      </c>
      <c r="BE162" s="148">
        <f>IF(N162="základná",J162,0)</f>
        <v>0</v>
      </c>
      <c r="BF162" s="148">
        <f>IF(N162="znížená",J162,0)</f>
        <v>0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7" t="s">
        <v>152</v>
      </c>
      <c r="BK162" s="148">
        <f>ROUND(I162*H162,2)</f>
        <v>0</v>
      </c>
      <c r="BL162" s="17" t="s">
        <v>151</v>
      </c>
      <c r="BM162" s="147" t="s">
        <v>224</v>
      </c>
    </row>
    <row r="163" spans="2:65" s="1" customFormat="1" ht="24.2" customHeight="1">
      <c r="B163" s="135"/>
      <c r="C163" s="136" t="s">
        <v>225</v>
      </c>
      <c r="D163" s="136" t="s">
        <v>147</v>
      </c>
      <c r="E163" s="137" t="s">
        <v>364</v>
      </c>
      <c r="F163" s="138" t="s">
        <v>365</v>
      </c>
      <c r="G163" s="139" t="s">
        <v>325</v>
      </c>
      <c r="H163" s="140">
        <v>5.1999999999999998E-2</v>
      </c>
      <c r="I163" s="141"/>
      <c r="J163" s="141">
        <f>ROUND(I163*H163,2)</f>
        <v>0</v>
      </c>
      <c r="K163" s="142"/>
      <c r="L163" s="29"/>
      <c r="M163" s="143" t="s">
        <v>1</v>
      </c>
      <c r="N163" s="144" t="s">
        <v>33</v>
      </c>
      <c r="O163" s="145">
        <v>6.9800000000000001E-2</v>
      </c>
      <c r="P163" s="145">
        <f>O163*H163</f>
        <v>3.6295999999999998E-3</v>
      </c>
      <c r="Q163" s="145">
        <v>0</v>
      </c>
      <c r="R163" s="145">
        <f>Q163*H163</f>
        <v>0</v>
      </c>
      <c r="S163" s="145">
        <v>0</v>
      </c>
      <c r="T163" s="146">
        <f>S163*H163</f>
        <v>0</v>
      </c>
      <c r="AR163" s="147" t="s">
        <v>151</v>
      </c>
      <c r="AT163" s="147" t="s">
        <v>147</v>
      </c>
      <c r="AU163" s="147" t="s">
        <v>152</v>
      </c>
      <c r="AY163" s="17" t="s">
        <v>144</v>
      </c>
      <c r="BE163" s="148">
        <f>IF(N163="základná",J163,0)</f>
        <v>0</v>
      </c>
      <c r="BF163" s="148">
        <f>IF(N163="znížená",J163,0)</f>
        <v>0</v>
      </c>
      <c r="BG163" s="148">
        <f>IF(N163="zákl. prenesená",J163,0)</f>
        <v>0</v>
      </c>
      <c r="BH163" s="148">
        <f>IF(N163="zníž. prenesená",J163,0)</f>
        <v>0</v>
      </c>
      <c r="BI163" s="148">
        <f>IF(N163="nulová",J163,0)</f>
        <v>0</v>
      </c>
      <c r="BJ163" s="17" t="s">
        <v>152</v>
      </c>
      <c r="BK163" s="148">
        <f>ROUND(I163*H163,2)</f>
        <v>0</v>
      </c>
      <c r="BL163" s="17" t="s">
        <v>151</v>
      </c>
      <c r="BM163" s="147" t="s">
        <v>229</v>
      </c>
    </row>
    <row r="164" spans="2:65" s="13" customFormat="1">
      <c r="B164" s="155"/>
      <c r="D164" s="150" t="s">
        <v>153</v>
      </c>
      <c r="E164" s="156" t="s">
        <v>1</v>
      </c>
      <c r="F164" s="157" t="s">
        <v>808</v>
      </c>
      <c r="H164" s="158">
        <v>5.1999999999999998E-2</v>
      </c>
      <c r="L164" s="155"/>
      <c r="M164" s="159"/>
      <c r="T164" s="160"/>
      <c r="AT164" s="156" t="s">
        <v>153</v>
      </c>
      <c r="AU164" s="156" t="s">
        <v>152</v>
      </c>
      <c r="AV164" s="13" t="s">
        <v>152</v>
      </c>
      <c r="AW164" s="13" t="s">
        <v>25</v>
      </c>
      <c r="AX164" s="13" t="s">
        <v>67</v>
      </c>
      <c r="AY164" s="156" t="s">
        <v>144</v>
      </c>
    </row>
    <row r="165" spans="2:65" s="14" customFormat="1">
      <c r="B165" s="161"/>
      <c r="D165" s="150" t="s">
        <v>153</v>
      </c>
      <c r="E165" s="162" t="s">
        <v>1</v>
      </c>
      <c r="F165" s="163" t="s">
        <v>156</v>
      </c>
      <c r="H165" s="164">
        <v>5.1999999999999998E-2</v>
      </c>
      <c r="L165" s="161"/>
      <c r="M165" s="165"/>
      <c r="T165" s="166"/>
      <c r="AT165" s="162" t="s">
        <v>153</v>
      </c>
      <c r="AU165" s="162" t="s">
        <v>152</v>
      </c>
      <c r="AV165" s="14" t="s">
        <v>151</v>
      </c>
      <c r="AW165" s="14" t="s">
        <v>25</v>
      </c>
      <c r="AX165" s="14" t="s">
        <v>75</v>
      </c>
      <c r="AY165" s="162" t="s">
        <v>144</v>
      </c>
    </row>
    <row r="166" spans="2:65" s="1" customFormat="1" ht="24.2" customHeight="1">
      <c r="B166" s="135"/>
      <c r="C166" s="136" t="s">
        <v>187</v>
      </c>
      <c r="D166" s="136" t="s">
        <v>147</v>
      </c>
      <c r="E166" s="137" t="s">
        <v>368</v>
      </c>
      <c r="F166" s="138" t="s">
        <v>369</v>
      </c>
      <c r="G166" s="139" t="s">
        <v>325</v>
      </c>
      <c r="H166" s="140">
        <v>1.694</v>
      </c>
      <c r="I166" s="141"/>
      <c r="J166" s="141">
        <f>ROUND(I166*H166,2)</f>
        <v>0</v>
      </c>
      <c r="K166" s="142"/>
      <c r="L166" s="29"/>
      <c r="M166" s="143" t="s">
        <v>1</v>
      </c>
      <c r="N166" s="144" t="s">
        <v>33</v>
      </c>
      <c r="O166" s="145">
        <v>0.32900000000000001</v>
      </c>
      <c r="P166" s="145">
        <f>O166*H166</f>
        <v>0.55732599999999999</v>
      </c>
      <c r="Q166" s="145">
        <v>0</v>
      </c>
      <c r="R166" s="145">
        <f>Q166*H166</f>
        <v>0</v>
      </c>
      <c r="S166" s="145">
        <v>0</v>
      </c>
      <c r="T166" s="146">
        <f>S166*H166</f>
        <v>0</v>
      </c>
      <c r="AR166" s="147" t="s">
        <v>151</v>
      </c>
      <c r="AT166" s="147" t="s">
        <v>147</v>
      </c>
      <c r="AU166" s="147" t="s">
        <v>152</v>
      </c>
      <c r="AY166" s="17" t="s">
        <v>144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7" t="s">
        <v>152</v>
      </c>
      <c r="BK166" s="148">
        <f>ROUND(I166*H166,2)</f>
        <v>0</v>
      </c>
      <c r="BL166" s="17" t="s">
        <v>151</v>
      </c>
      <c r="BM166" s="147" t="s">
        <v>233</v>
      </c>
    </row>
    <row r="167" spans="2:65" s="13" customFormat="1">
      <c r="B167" s="155"/>
      <c r="D167" s="150" t="s">
        <v>153</v>
      </c>
      <c r="E167" s="156" t="s">
        <v>1</v>
      </c>
      <c r="F167" s="157" t="s">
        <v>809</v>
      </c>
      <c r="H167" s="158">
        <v>1.694</v>
      </c>
      <c r="L167" s="155"/>
      <c r="M167" s="159"/>
      <c r="T167" s="160"/>
      <c r="AT167" s="156" t="s">
        <v>153</v>
      </c>
      <c r="AU167" s="156" t="s">
        <v>152</v>
      </c>
      <c r="AV167" s="13" t="s">
        <v>152</v>
      </c>
      <c r="AW167" s="13" t="s">
        <v>25</v>
      </c>
      <c r="AX167" s="13" t="s">
        <v>67</v>
      </c>
      <c r="AY167" s="156" t="s">
        <v>144</v>
      </c>
    </row>
    <row r="168" spans="2:65" s="14" customFormat="1">
      <c r="B168" s="161"/>
      <c r="D168" s="150" t="s">
        <v>153</v>
      </c>
      <c r="E168" s="162" t="s">
        <v>1</v>
      </c>
      <c r="F168" s="163" t="s">
        <v>156</v>
      </c>
      <c r="H168" s="164">
        <v>1.694</v>
      </c>
      <c r="L168" s="161"/>
      <c r="M168" s="165"/>
      <c r="T168" s="166"/>
      <c r="AT168" s="162" t="s">
        <v>153</v>
      </c>
      <c r="AU168" s="162" t="s">
        <v>152</v>
      </c>
      <c r="AV168" s="14" t="s">
        <v>151</v>
      </c>
      <c r="AW168" s="14" t="s">
        <v>25</v>
      </c>
      <c r="AX168" s="14" t="s">
        <v>75</v>
      </c>
      <c r="AY168" s="162" t="s">
        <v>144</v>
      </c>
    </row>
    <row r="169" spans="2:65" s="11" customFormat="1" ht="25.9" customHeight="1">
      <c r="B169" s="124"/>
      <c r="D169" s="125" t="s">
        <v>66</v>
      </c>
      <c r="E169" s="126" t="s">
        <v>372</v>
      </c>
      <c r="F169" s="126" t="s">
        <v>373</v>
      </c>
      <c r="J169" s="127">
        <f>BK169</f>
        <v>0</v>
      </c>
      <c r="L169" s="124"/>
      <c r="M169" s="128"/>
      <c r="P169" s="129">
        <f>P170+P196</f>
        <v>33.730759559999996</v>
      </c>
      <c r="R169" s="129">
        <f>R170+R196</f>
        <v>0.1735393798</v>
      </c>
      <c r="T169" s="130">
        <f>T170+T196</f>
        <v>3.4111999999999996E-2</v>
      </c>
      <c r="AR169" s="125" t="s">
        <v>152</v>
      </c>
      <c r="AT169" s="131" t="s">
        <v>66</v>
      </c>
      <c r="AU169" s="131" t="s">
        <v>67</v>
      </c>
      <c r="AY169" s="125" t="s">
        <v>144</v>
      </c>
      <c r="BK169" s="132">
        <f>BK170+BK196</f>
        <v>0</v>
      </c>
    </row>
    <row r="170" spans="2:65" s="11" customFormat="1" ht="22.9" customHeight="1">
      <c r="B170" s="124"/>
      <c r="D170" s="125" t="s">
        <v>66</v>
      </c>
      <c r="E170" s="133" t="s">
        <v>600</v>
      </c>
      <c r="F170" s="133" t="s">
        <v>601</v>
      </c>
      <c r="J170" s="134">
        <f>BK170</f>
        <v>0</v>
      </c>
      <c r="L170" s="124"/>
      <c r="M170" s="128"/>
      <c r="P170" s="129">
        <f>SUM(P171:P195)</f>
        <v>25.916377559999994</v>
      </c>
      <c r="R170" s="129">
        <f>SUM(R171:R195)</f>
        <v>0.15501375000000001</v>
      </c>
      <c r="T170" s="130">
        <f>SUM(T171:T195)</f>
        <v>2.435E-2</v>
      </c>
      <c r="AR170" s="125" t="s">
        <v>152</v>
      </c>
      <c r="AT170" s="131" t="s">
        <v>66</v>
      </c>
      <c r="AU170" s="131" t="s">
        <v>75</v>
      </c>
      <c r="AY170" s="125" t="s">
        <v>144</v>
      </c>
      <c r="BK170" s="132">
        <f>SUM(BK171:BK195)</f>
        <v>0</v>
      </c>
    </row>
    <row r="171" spans="2:65" s="1" customFormat="1" ht="16.5" customHeight="1">
      <c r="B171" s="135"/>
      <c r="C171" s="136" t="s">
        <v>235</v>
      </c>
      <c r="D171" s="136" t="s">
        <v>147</v>
      </c>
      <c r="E171" s="137" t="s">
        <v>602</v>
      </c>
      <c r="F171" s="138" t="s">
        <v>603</v>
      </c>
      <c r="G171" s="139" t="s">
        <v>167</v>
      </c>
      <c r="H171" s="140">
        <v>13.1</v>
      </c>
      <c r="I171" s="141"/>
      <c r="J171" s="141">
        <f>ROUND(I171*H171,2)</f>
        <v>0</v>
      </c>
      <c r="K171" s="142"/>
      <c r="L171" s="29"/>
      <c r="M171" s="143" t="s">
        <v>1</v>
      </c>
      <c r="N171" s="144" t="s">
        <v>33</v>
      </c>
      <c r="O171" s="145">
        <v>9.5000000000000001E-2</v>
      </c>
      <c r="P171" s="145">
        <f>O171*H171</f>
        <v>1.2444999999999999</v>
      </c>
      <c r="Q171" s="145">
        <v>0</v>
      </c>
      <c r="R171" s="145">
        <f>Q171*H171</f>
        <v>0</v>
      </c>
      <c r="S171" s="145">
        <v>1E-3</v>
      </c>
      <c r="T171" s="146">
        <f>S171*H171</f>
        <v>1.3100000000000001E-2</v>
      </c>
      <c r="AR171" s="147" t="s">
        <v>187</v>
      </c>
      <c r="AT171" s="147" t="s">
        <v>147</v>
      </c>
      <c r="AU171" s="147" t="s">
        <v>152</v>
      </c>
      <c r="AY171" s="17" t="s">
        <v>144</v>
      </c>
      <c r="BE171" s="148">
        <f>IF(N171="základná",J171,0)</f>
        <v>0</v>
      </c>
      <c r="BF171" s="148">
        <f>IF(N171="znížená",J171,0)</f>
        <v>0</v>
      </c>
      <c r="BG171" s="148">
        <f>IF(N171="zákl. prenesená",J171,0)</f>
        <v>0</v>
      </c>
      <c r="BH171" s="148">
        <f>IF(N171="zníž. prenesená",J171,0)</f>
        <v>0</v>
      </c>
      <c r="BI171" s="148">
        <f>IF(N171="nulová",J171,0)</f>
        <v>0</v>
      </c>
      <c r="BJ171" s="17" t="s">
        <v>152</v>
      </c>
      <c r="BK171" s="148">
        <f>ROUND(I171*H171,2)</f>
        <v>0</v>
      </c>
      <c r="BL171" s="17" t="s">
        <v>187</v>
      </c>
      <c r="BM171" s="147" t="s">
        <v>238</v>
      </c>
    </row>
    <row r="172" spans="2:65" s="13" customFormat="1">
      <c r="B172" s="155"/>
      <c r="D172" s="150" t="s">
        <v>153</v>
      </c>
      <c r="E172" s="156" t="s">
        <v>1</v>
      </c>
      <c r="F172" s="157" t="s">
        <v>810</v>
      </c>
      <c r="H172" s="158">
        <v>14</v>
      </c>
      <c r="L172" s="155"/>
      <c r="M172" s="159"/>
      <c r="T172" s="160"/>
      <c r="AT172" s="156" t="s">
        <v>153</v>
      </c>
      <c r="AU172" s="156" t="s">
        <v>152</v>
      </c>
      <c r="AV172" s="13" t="s">
        <v>152</v>
      </c>
      <c r="AW172" s="13" t="s">
        <v>25</v>
      </c>
      <c r="AX172" s="13" t="s">
        <v>67</v>
      </c>
      <c r="AY172" s="156" t="s">
        <v>144</v>
      </c>
    </row>
    <row r="173" spans="2:65" s="12" customFormat="1">
      <c r="B173" s="149"/>
      <c r="D173" s="150" t="s">
        <v>153</v>
      </c>
      <c r="E173" s="151" t="s">
        <v>1</v>
      </c>
      <c r="F173" s="152" t="s">
        <v>744</v>
      </c>
      <c r="H173" s="151" t="s">
        <v>1</v>
      </c>
      <c r="L173" s="149"/>
      <c r="M173" s="153"/>
      <c r="T173" s="154"/>
      <c r="AT173" s="151" t="s">
        <v>153</v>
      </c>
      <c r="AU173" s="151" t="s">
        <v>152</v>
      </c>
      <c r="AV173" s="12" t="s">
        <v>75</v>
      </c>
      <c r="AW173" s="12" t="s">
        <v>25</v>
      </c>
      <c r="AX173" s="12" t="s">
        <v>67</v>
      </c>
      <c r="AY173" s="151" t="s">
        <v>144</v>
      </c>
    </row>
    <row r="174" spans="2:65" s="13" customFormat="1">
      <c r="B174" s="155"/>
      <c r="D174" s="150" t="s">
        <v>153</v>
      </c>
      <c r="E174" s="156" t="s">
        <v>1</v>
      </c>
      <c r="F174" s="157" t="s">
        <v>811</v>
      </c>
      <c r="H174" s="158">
        <v>-0.9</v>
      </c>
      <c r="L174" s="155"/>
      <c r="M174" s="159"/>
      <c r="T174" s="160"/>
      <c r="AT174" s="156" t="s">
        <v>153</v>
      </c>
      <c r="AU174" s="156" t="s">
        <v>152</v>
      </c>
      <c r="AV174" s="13" t="s">
        <v>152</v>
      </c>
      <c r="AW174" s="13" t="s">
        <v>25</v>
      </c>
      <c r="AX174" s="13" t="s">
        <v>67</v>
      </c>
      <c r="AY174" s="156" t="s">
        <v>144</v>
      </c>
    </row>
    <row r="175" spans="2:65" s="14" customFormat="1">
      <c r="B175" s="161"/>
      <c r="D175" s="150" t="s">
        <v>153</v>
      </c>
      <c r="E175" s="162" t="s">
        <v>1</v>
      </c>
      <c r="F175" s="163" t="s">
        <v>156</v>
      </c>
      <c r="H175" s="164">
        <v>13.1</v>
      </c>
      <c r="L175" s="161"/>
      <c r="M175" s="165"/>
      <c r="T175" s="166"/>
      <c r="AT175" s="162" t="s">
        <v>153</v>
      </c>
      <c r="AU175" s="162" t="s">
        <v>152</v>
      </c>
      <c r="AV175" s="14" t="s">
        <v>151</v>
      </c>
      <c r="AW175" s="14" t="s">
        <v>25</v>
      </c>
      <c r="AX175" s="14" t="s">
        <v>75</v>
      </c>
      <c r="AY175" s="162" t="s">
        <v>144</v>
      </c>
    </row>
    <row r="176" spans="2:65" s="1" customFormat="1" ht="16.5" customHeight="1">
      <c r="B176" s="135"/>
      <c r="C176" s="136" t="s">
        <v>194</v>
      </c>
      <c r="D176" s="136" t="s">
        <v>147</v>
      </c>
      <c r="E176" s="137" t="s">
        <v>707</v>
      </c>
      <c r="F176" s="138" t="s">
        <v>708</v>
      </c>
      <c r="G176" s="139" t="s">
        <v>167</v>
      </c>
      <c r="H176" s="140">
        <v>13.1</v>
      </c>
      <c r="I176" s="141"/>
      <c r="J176" s="141">
        <f>ROUND(I176*H176,2)</f>
        <v>0</v>
      </c>
      <c r="K176" s="142"/>
      <c r="L176" s="29"/>
      <c r="M176" s="143" t="s">
        <v>1</v>
      </c>
      <c r="N176" s="144" t="s">
        <v>33</v>
      </c>
      <c r="O176" s="145">
        <v>0.25113999999999997</v>
      </c>
      <c r="P176" s="145">
        <f>O176*H176</f>
        <v>3.2899339999999997</v>
      </c>
      <c r="Q176" s="145">
        <v>4.5000000000000003E-5</v>
      </c>
      <c r="R176" s="145">
        <f>Q176*H176</f>
        <v>5.8950000000000007E-4</v>
      </c>
      <c r="S176" s="145">
        <v>0</v>
      </c>
      <c r="T176" s="146">
        <f>S176*H176</f>
        <v>0</v>
      </c>
      <c r="AR176" s="147" t="s">
        <v>187</v>
      </c>
      <c r="AT176" s="147" t="s">
        <v>147</v>
      </c>
      <c r="AU176" s="147" t="s">
        <v>152</v>
      </c>
      <c r="AY176" s="17" t="s">
        <v>144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7" t="s">
        <v>152</v>
      </c>
      <c r="BK176" s="148">
        <f>ROUND(I176*H176,2)</f>
        <v>0</v>
      </c>
      <c r="BL176" s="17" t="s">
        <v>187</v>
      </c>
      <c r="BM176" s="147" t="s">
        <v>241</v>
      </c>
    </row>
    <row r="177" spans="2:65" s="1" customFormat="1" ht="16.5" customHeight="1">
      <c r="B177" s="135"/>
      <c r="C177" s="173" t="s">
        <v>242</v>
      </c>
      <c r="D177" s="173" t="s">
        <v>226</v>
      </c>
      <c r="E177" s="174" t="s">
        <v>711</v>
      </c>
      <c r="F177" s="175" t="s">
        <v>712</v>
      </c>
      <c r="G177" s="176" t="s">
        <v>159</v>
      </c>
      <c r="H177" s="177">
        <v>1.3360000000000001</v>
      </c>
      <c r="I177" s="178"/>
      <c r="J177" s="178">
        <f>ROUND(I177*H177,2)</f>
        <v>0</v>
      </c>
      <c r="K177" s="179"/>
      <c r="L177" s="180"/>
      <c r="M177" s="181" t="s">
        <v>1</v>
      </c>
      <c r="N177" s="182" t="s">
        <v>33</v>
      </c>
      <c r="O177" s="145">
        <v>0</v>
      </c>
      <c r="P177" s="145">
        <f>O177*H177</f>
        <v>0</v>
      </c>
      <c r="Q177" s="145">
        <v>3.0000000000000001E-3</v>
      </c>
      <c r="R177" s="145">
        <f>Q177*H177</f>
        <v>4.0080000000000003E-3</v>
      </c>
      <c r="S177" s="145">
        <v>0</v>
      </c>
      <c r="T177" s="146">
        <f>S177*H177</f>
        <v>0</v>
      </c>
      <c r="AR177" s="147" t="s">
        <v>233</v>
      </c>
      <c r="AT177" s="147" t="s">
        <v>226</v>
      </c>
      <c r="AU177" s="147" t="s">
        <v>152</v>
      </c>
      <c r="AY177" s="17" t="s">
        <v>144</v>
      </c>
      <c r="BE177" s="148">
        <f>IF(N177="základná",J177,0)</f>
        <v>0</v>
      </c>
      <c r="BF177" s="148">
        <f>IF(N177="znížená",J177,0)</f>
        <v>0</v>
      </c>
      <c r="BG177" s="148">
        <f>IF(N177="zákl. prenesená",J177,0)</f>
        <v>0</v>
      </c>
      <c r="BH177" s="148">
        <f>IF(N177="zníž. prenesená",J177,0)</f>
        <v>0</v>
      </c>
      <c r="BI177" s="148">
        <f>IF(N177="nulová",J177,0)</f>
        <v>0</v>
      </c>
      <c r="BJ177" s="17" t="s">
        <v>152</v>
      </c>
      <c r="BK177" s="148">
        <f>ROUND(I177*H177,2)</f>
        <v>0</v>
      </c>
      <c r="BL177" s="17" t="s">
        <v>187</v>
      </c>
      <c r="BM177" s="147" t="s">
        <v>245</v>
      </c>
    </row>
    <row r="178" spans="2:65" s="13" customFormat="1">
      <c r="B178" s="155"/>
      <c r="D178" s="150" t="s">
        <v>153</v>
      </c>
      <c r="E178" s="156" t="s">
        <v>1</v>
      </c>
      <c r="F178" s="157" t="s">
        <v>812</v>
      </c>
      <c r="H178" s="158">
        <v>1.3362000000000001</v>
      </c>
      <c r="L178" s="155"/>
      <c r="M178" s="159"/>
      <c r="T178" s="160"/>
      <c r="AT178" s="156" t="s">
        <v>153</v>
      </c>
      <c r="AU178" s="156" t="s">
        <v>152</v>
      </c>
      <c r="AV178" s="13" t="s">
        <v>152</v>
      </c>
      <c r="AW178" s="13" t="s">
        <v>25</v>
      </c>
      <c r="AX178" s="13" t="s">
        <v>67</v>
      </c>
      <c r="AY178" s="156" t="s">
        <v>144</v>
      </c>
    </row>
    <row r="179" spans="2:65" s="14" customFormat="1">
      <c r="B179" s="161"/>
      <c r="D179" s="150" t="s">
        <v>153</v>
      </c>
      <c r="E179" s="162" t="s">
        <v>1</v>
      </c>
      <c r="F179" s="163" t="s">
        <v>156</v>
      </c>
      <c r="H179" s="164">
        <v>1.3362000000000001</v>
      </c>
      <c r="L179" s="161"/>
      <c r="M179" s="165"/>
      <c r="T179" s="166"/>
      <c r="AT179" s="162" t="s">
        <v>153</v>
      </c>
      <c r="AU179" s="162" t="s">
        <v>152</v>
      </c>
      <c r="AV179" s="14" t="s">
        <v>151</v>
      </c>
      <c r="AW179" s="14" t="s">
        <v>25</v>
      </c>
      <c r="AX179" s="14" t="s">
        <v>75</v>
      </c>
      <c r="AY179" s="162" t="s">
        <v>144</v>
      </c>
    </row>
    <row r="180" spans="2:65" s="1" customFormat="1" ht="24.2" customHeight="1">
      <c r="B180" s="135"/>
      <c r="C180" s="136" t="s">
        <v>202</v>
      </c>
      <c r="D180" s="136" t="s">
        <v>147</v>
      </c>
      <c r="E180" s="137" t="s">
        <v>607</v>
      </c>
      <c r="F180" s="138" t="s">
        <v>608</v>
      </c>
      <c r="G180" s="139" t="s">
        <v>159</v>
      </c>
      <c r="H180" s="140">
        <v>11.25</v>
      </c>
      <c r="I180" s="141"/>
      <c r="J180" s="141">
        <f>ROUND(I180*H180,2)</f>
        <v>0</v>
      </c>
      <c r="K180" s="142"/>
      <c r="L180" s="29"/>
      <c r="M180" s="143" t="s">
        <v>1</v>
      </c>
      <c r="N180" s="144" t="s">
        <v>33</v>
      </c>
      <c r="O180" s="145">
        <v>0.24099999999999999</v>
      </c>
      <c r="P180" s="145">
        <f>O180*H180</f>
        <v>2.7112499999999997</v>
      </c>
      <c r="Q180" s="145">
        <v>0</v>
      </c>
      <c r="R180" s="145">
        <f>Q180*H180</f>
        <v>0</v>
      </c>
      <c r="S180" s="145">
        <v>1E-3</v>
      </c>
      <c r="T180" s="146">
        <f>S180*H180</f>
        <v>1.125E-2</v>
      </c>
      <c r="AR180" s="147" t="s">
        <v>187</v>
      </c>
      <c r="AT180" s="147" t="s">
        <v>147</v>
      </c>
      <c r="AU180" s="147" t="s">
        <v>152</v>
      </c>
      <c r="AY180" s="17" t="s">
        <v>144</v>
      </c>
      <c r="BE180" s="148">
        <f>IF(N180="základná",J180,0)</f>
        <v>0</v>
      </c>
      <c r="BF180" s="148">
        <f>IF(N180="znížená",J180,0)</f>
        <v>0</v>
      </c>
      <c r="BG180" s="148">
        <f>IF(N180="zákl. prenesená",J180,0)</f>
        <v>0</v>
      </c>
      <c r="BH180" s="148">
        <f>IF(N180="zníž. prenesená",J180,0)</f>
        <v>0</v>
      </c>
      <c r="BI180" s="148">
        <f>IF(N180="nulová",J180,0)</f>
        <v>0</v>
      </c>
      <c r="BJ180" s="17" t="s">
        <v>152</v>
      </c>
      <c r="BK180" s="148">
        <f>ROUND(I180*H180,2)</f>
        <v>0</v>
      </c>
      <c r="BL180" s="17" t="s">
        <v>187</v>
      </c>
      <c r="BM180" s="147" t="s">
        <v>249</v>
      </c>
    </row>
    <row r="181" spans="2:65" s="13" customFormat="1">
      <c r="B181" s="155"/>
      <c r="D181" s="150" t="s">
        <v>153</v>
      </c>
      <c r="E181" s="156" t="s">
        <v>1</v>
      </c>
      <c r="F181" s="157" t="s">
        <v>813</v>
      </c>
      <c r="H181" s="158">
        <v>11.25</v>
      </c>
      <c r="L181" s="155"/>
      <c r="M181" s="159"/>
      <c r="T181" s="160"/>
      <c r="AT181" s="156" t="s">
        <v>153</v>
      </c>
      <c r="AU181" s="156" t="s">
        <v>152</v>
      </c>
      <c r="AV181" s="13" t="s">
        <v>152</v>
      </c>
      <c r="AW181" s="13" t="s">
        <v>25</v>
      </c>
      <c r="AX181" s="13" t="s">
        <v>67</v>
      </c>
      <c r="AY181" s="156" t="s">
        <v>144</v>
      </c>
    </row>
    <row r="182" spans="2:65" s="14" customFormat="1">
      <c r="B182" s="161"/>
      <c r="D182" s="150" t="s">
        <v>153</v>
      </c>
      <c r="E182" s="162" t="s">
        <v>1</v>
      </c>
      <c r="F182" s="163" t="s">
        <v>156</v>
      </c>
      <c r="H182" s="164">
        <v>11.25</v>
      </c>
      <c r="L182" s="161"/>
      <c r="M182" s="165"/>
      <c r="T182" s="166"/>
      <c r="AT182" s="162" t="s">
        <v>153</v>
      </c>
      <c r="AU182" s="162" t="s">
        <v>152</v>
      </c>
      <c r="AV182" s="14" t="s">
        <v>151</v>
      </c>
      <c r="AW182" s="14" t="s">
        <v>25</v>
      </c>
      <c r="AX182" s="14" t="s">
        <v>75</v>
      </c>
      <c r="AY182" s="162" t="s">
        <v>144</v>
      </c>
    </row>
    <row r="183" spans="2:65" s="1" customFormat="1" ht="16.5" customHeight="1">
      <c r="B183" s="135"/>
      <c r="C183" s="136" t="s">
        <v>250</v>
      </c>
      <c r="D183" s="136" t="s">
        <v>147</v>
      </c>
      <c r="E183" s="137" t="s">
        <v>714</v>
      </c>
      <c r="F183" s="138" t="s">
        <v>715</v>
      </c>
      <c r="G183" s="139" t="s">
        <v>159</v>
      </c>
      <c r="H183" s="140">
        <v>11.25</v>
      </c>
      <c r="I183" s="141"/>
      <c r="J183" s="141">
        <f>ROUND(I183*H183,2)</f>
        <v>0</v>
      </c>
      <c r="K183" s="142"/>
      <c r="L183" s="29"/>
      <c r="M183" s="143" t="s">
        <v>1</v>
      </c>
      <c r="N183" s="144" t="s">
        <v>33</v>
      </c>
      <c r="O183" s="145">
        <v>0.43128</v>
      </c>
      <c r="P183" s="145">
        <f>O183*H183</f>
        <v>4.8518999999999997</v>
      </c>
      <c r="Q183" s="145">
        <v>4.0000000000000002E-4</v>
      </c>
      <c r="R183" s="145">
        <f>Q183*H183</f>
        <v>4.5000000000000005E-3</v>
      </c>
      <c r="S183" s="145">
        <v>0</v>
      </c>
      <c r="T183" s="146">
        <f>S183*H183</f>
        <v>0</v>
      </c>
      <c r="AR183" s="147" t="s">
        <v>187</v>
      </c>
      <c r="AT183" s="147" t="s">
        <v>147</v>
      </c>
      <c r="AU183" s="147" t="s">
        <v>152</v>
      </c>
      <c r="AY183" s="17" t="s">
        <v>144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7" t="s">
        <v>152</v>
      </c>
      <c r="BK183" s="148">
        <f>ROUND(I183*H183,2)</f>
        <v>0</v>
      </c>
      <c r="BL183" s="17" t="s">
        <v>187</v>
      </c>
      <c r="BM183" s="147" t="s">
        <v>253</v>
      </c>
    </row>
    <row r="184" spans="2:65" s="1" customFormat="1" ht="16.5" customHeight="1">
      <c r="B184" s="135"/>
      <c r="C184" s="173" t="s">
        <v>210</v>
      </c>
      <c r="D184" s="173" t="s">
        <v>226</v>
      </c>
      <c r="E184" s="174" t="s">
        <v>716</v>
      </c>
      <c r="F184" s="175" t="s">
        <v>717</v>
      </c>
      <c r="G184" s="176" t="s">
        <v>159</v>
      </c>
      <c r="H184" s="177">
        <v>11.587999999999999</v>
      </c>
      <c r="I184" s="178"/>
      <c r="J184" s="178">
        <f>ROUND(I184*H184,2)</f>
        <v>0</v>
      </c>
      <c r="K184" s="179"/>
      <c r="L184" s="180"/>
      <c r="M184" s="181" t="s">
        <v>1</v>
      </c>
      <c r="N184" s="182" t="s">
        <v>33</v>
      </c>
      <c r="O184" s="145">
        <v>0</v>
      </c>
      <c r="P184" s="145">
        <f>O184*H184</f>
        <v>0</v>
      </c>
      <c r="Q184" s="145">
        <v>3.0000000000000001E-3</v>
      </c>
      <c r="R184" s="145">
        <f>Q184*H184</f>
        <v>3.4763999999999996E-2</v>
      </c>
      <c r="S184" s="145">
        <v>0</v>
      </c>
      <c r="T184" s="146">
        <f>S184*H184</f>
        <v>0</v>
      </c>
      <c r="AR184" s="147" t="s">
        <v>233</v>
      </c>
      <c r="AT184" s="147" t="s">
        <v>226</v>
      </c>
      <c r="AU184" s="147" t="s">
        <v>152</v>
      </c>
      <c r="AY184" s="17" t="s">
        <v>144</v>
      </c>
      <c r="BE184" s="148">
        <f>IF(N184="základná",J184,0)</f>
        <v>0</v>
      </c>
      <c r="BF184" s="148">
        <f>IF(N184="znížená",J184,0)</f>
        <v>0</v>
      </c>
      <c r="BG184" s="148">
        <f>IF(N184="zákl. prenesená",J184,0)</f>
        <v>0</v>
      </c>
      <c r="BH184" s="148">
        <f>IF(N184="zníž. prenesená",J184,0)</f>
        <v>0</v>
      </c>
      <c r="BI184" s="148">
        <f>IF(N184="nulová",J184,0)</f>
        <v>0</v>
      </c>
      <c r="BJ184" s="17" t="s">
        <v>152</v>
      </c>
      <c r="BK184" s="148">
        <f>ROUND(I184*H184,2)</f>
        <v>0</v>
      </c>
      <c r="BL184" s="17" t="s">
        <v>187</v>
      </c>
      <c r="BM184" s="147" t="s">
        <v>256</v>
      </c>
    </row>
    <row r="185" spans="2:65" s="13" customFormat="1">
      <c r="B185" s="155"/>
      <c r="D185" s="150" t="s">
        <v>153</v>
      </c>
      <c r="E185" s="156" t="s">
        <v>1</v>
      </c>
      <c r="F185" s="157" t="s">
        <v>814</v>
      </c>
      <c r="H185" s="158">
        <v>11.5875</v>
      </c>
      <c r="L185" s="155"/>
      <c r="M185" s="159"/>
      <c r="T185" s="160"/>
      <c r="AT185" s="156" t="s">
        <v>153</v>
      </c>
      <c r="AU185" s="156" t="s">
        <v>152</v>
      </c>
      <c r="AV185" s="13" t="s">
        <v>152</v>
      </c>
      <c r="AW185" s="13" t="s">
        <v>25</v>
      </c>
      <c r="AX185" s="13" t="s">
        <v>67</v>
      </c>
      <c r="AY185" s="156" t="s">
        <v>144</v>
      </c>
    </row>
    <row r="186" spans="2:65" s="14" customFormat="1">
      <c r="B186" s="161"/>
      <c r="D186" s="150" t="s">
        <v>153</v>
      </c>
      <c r="E186" s="162" t="s">
        <v>1</v>
      </c>
      <c r="F186" s="163" t="s">
        <v>156</v>
      </c>
      <c r="H186" s="164">
        <v>11.5875</v>
      </c>
      <c r="L186" s="161"/>
      <c r="M186" s="165"/>
      <c r="T186" s="166"/>
      <c r="AT186" s="162" t="s">
        <v>153</v>
      </c>
      <c r="AU186" s="162" t="s">
        <v>152</v>
      </c>
      <c r="AV186" s="14" t="s">
        <v>151</v>
      </c>
      <c r="AW186" s="14" t="s">
        <v>25</v>
      </c>
      <c r="AX186" s="14" t="s">
        <v>75</v>
      </c>
      <c r="AY186" s="162" t="s">
        <v>144</v>
      </c>
    </row>
    <row r="187" spans="2:65" s="1" customFormat="1" ht="24.2" customHeight="1">
      <c r="B187" s="135"/>
      <c r="C187" s="136" t="s">
        <v>7</v>
      </c>
      <c r="D187" s="136" t="s">
        <v>147</v>
      </c>
      <c r="E187" s="137" t="s">
        <v>719</v>
      </c>
      <c r="F187" s="138" t="s">
        <v>720</v>
      </c>
      <c r="G187" s="139" t="s">
        <v>159</v>
      </c>
      <c r="H187" s="140">
        <v>11.25</v>
      </c>
      <c r="I187" s="141"/>
      <c r="J187" s="141">
        <f>ROUND(I187*H187,2)</f>
        <v>0</v>
      </c>
      <c r="K187" s="142"/>
      <c r="L187" s="29"/>
      <c r="M187" s="143" t="s">
        <v>1</v>
      </c>
      <c r="N187" s="144" t="s">
        <v>33</v>
      </c>
      <c r="O187" s="145">
        <v>3.9E-2</v>
      </c>
      <c r="P187" s="145">
        <f>O187*H187</f>
        <v>0.43874999999999997</v>
      </c>
      <c r="Q187" s="145">
        <v>0</v>
      </c>
      <c r="R187" s="145">
        <f>Q187*H187</f>
        <v>0</v>
      </c>
      <c r="S187" s="145">
        <v>0</v>
      </c>
      <c r="T187" s="146">
        <f>S187*H187</f>
        <v>0</v>
      </c>
      <c r="AR187" s="147" t="s">
        <v>187</v>
      </c>
      <c r="AT187" s="147" t="s">
        <v>147</v>
      </c>
      <c r="AU187" s="147" t="s">
        <v>152</v>
      </c>
      <c r="AY187" s="17" t="s">
        <v>144</v>
      </c>
      <c r="BE187" s="148">
        <f>IF(N187="základná",J187,0)</f>
        <v>0</v>
      </c>
      <c r="BF187" s="148">
        <f>IF(N187="znížená",J187,0)</f>
        <v>0</v>
      </c>
      <c r="BG187" s="148">
        <f>IF(N187="zákl. prenesená",J187,0)</f>
        <v>0</v>
      </c>
      <c r="BH187" s="148">
        <f>IF(N187="zníž. prenesená",J187,0)</f>
        <v>0</v>
      </c>
      <c r="BI187" s="148">
        <f>IF(N187="nulová",J187,0)</f>
        <v>0</v>
      </c>
      <c r="BJ187" s="17" t="s">
        <v>152</v>
      </c>
      <c r="BK187" s="148">
        <f>ROUND(I187*H187,2)</f>
        <v>0</v>
      </c>
      <c r="BL187" s="17" t="s">
        <v>187</v>
      </c>
      <c r="BM187" s="147" t="s">
        <v>259</v>
      </c>
    </row>
    <row r="188" spans="2:65" s="1" customFormat="1" ht="21.75" customHeight="1">
      <c r="B188" s="135"/>
      <c r="C188" s="136" t="s">
        <v>215</v>
      </c>
      <c r="D188" s="136" t="s">
        <v>147</v>
      </c>
      <c r="E188" s="137" t="s">
        <v>721</v>
      </c>
      <c r="F188" s="138" t="s">
        <v>722</v>
      </c>
      <c r="G188" s="139" t="s">
        <v>159</v>
      </c>
      <c r="H188" s="140">
        <v>11.25</v>
      </c>
      <c r="I188" s="141"/>
      <c r="J188" s="141">
        <f>ROUND(I188*H188,2)</f>
        <v>0</v>
      </c>
      <c r="K188" s="142"/>
      <c r="L188" s="29"/>
      <c r="M188" s="143" t="s">
        <v>1</v>
      </c>
      <c r="N188" s="144" t="s">
        <v>33</v>
      </c>
      <c r="O188" s="145">
        <v>0.08</v>
      </c>
      <c r="P188" s="145">
        <f>O188*H188</f>
        <v>0.9</v>
      </c>
      <c r="Q188" s="145">
        <v>0</v>
      </c>
      <c r="R188" s="145">
        <f>Q188*H188</f>
        <v>0</v>
      </c>
      <c r="S188" s="145">
        <v>0</v>
      </c>
      <c r="T188" s="146">
        <f>S188*H188</f>
        <v>0</v>
      </c>
      <c r="AR188" s="147" t="s">
        <v>187</v>
      </c>
      <c r="AT188" s="147" t="s">
        <v>147</v>
      </c>
      <c r="AU188" s="147" t="s">
        <v>152</v>
      </c>
      <c r="AY188" s="17" t="s">
        <v>144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7" t="s">
        <v>152</v>
      </c>
      <c r="BK188" s="148">
        <f>ROUND(I188*H188,2)</f>
        <v>0</v>
      </c>
      <c r="BL188" s="17" t="s">
        <v>187</v>
      </c>
      <c r="BM188" s="147" t="s">
        <v>263</v>
      </c>
    </row>
    <row r="189" spans="2:65" s="1" customFormat="1" ht="24.2" customHeight="1">
      <c r="B189" s="135"/>
      <c r="C189" s="136" t="s">
        <v>265</v>
      </c>
      <c r="D189" s="136" t="s">
        <v>147</v>
      </c>
      <c r="E189" s="137" t="s">
        <v>723</v>
      </c>
      <c r="F189" s="138" t="s">
        <v>724</v>
      </c>
      <c r="G189" s="139" t="s">
        <v>159</v>
      </c>
      <c r="H189" s="140">
        <v>11.25</v>
      </c>
      <c r="I189" s="141"/>
      <c r="J189" s="141">
        <f>ROUND(I189*H189,2)</f>
        <v>0</v>
      </c>
      <c r="K189" s="142"/>
      <c r="L189" s="29"/>
      <c r="M189" s="143" t="s">
        <v>1</v>
      </c>
      <c r="N189" s="144" t="s">
        <v>33</v>
      </c>
      <c r="O189" s="145">
        <v>1.315E-2</v>
      </c>
      <c r="P189" s="145">
        <f>O189*H189</f>
        <v>0.1479375</v>
      </c>
      <c r="Q189" s="145">
        <v>8.5000000000000006E-5</v>
      </c>
      <c r="R189" s="145">
        <f>Q189*H189</f>
        <v>9.5625000000000007E-4</v>
      </c>
      <c r="S189" s="145">
        <v>0</v>
      </c>
      <c r="T189" s="146">
        <f>S189*H189</f>
        <v>0</v>
      </c>
      <c r="AR189" s="147" t="s">
        <v>187</v>
      </c>
      <c r="AT189" s="147" t="s">
        <v>147</v>
      </c>
      <c r="AU189" s="147" t="s">
        <v>152</v>
      </c>
      <c r="AY189" s="17" t="s">
        <v>144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7" t="s">
        <v>152</v>
      </c>
      <c r="BK189" s="148">
        <f>ROUND(I189*H189,2)</f>
        <v>0</v>
      </c>
      <c r="BL189" s="17" t="s">
        <v>187</v>
      </c>
      <c r="BM189" s="147" t="s">
        <v>268</v>
      </c>
    </row>
    <row r="190" spans="2:65" s="1" customFormat="1" ht="24.2" customHeight="1">
      <c r="B190" s="135"/>
      <c r="C190" s="136" t="s">
        <v>220</v>
      </c>
      <c r="D190" s="136" t="s">
        <v>147</v>
      </c>
      <c r="E190" s="137" t="s">
        <v>725</v>
      </c>
      <c r="F190" s="138" t="s">
        <v>726</v>
      </c>
      <c r="G190" s="139" t="s">
        <v>159</v>
      </c>
      <c r="H190" s="140">
        <v>2.8130000000000002</v>
      </c>
      <c r="I190" s="141"/>
      <c r="J190" s="141">
        <f>ROUND(I190*H190,2)</f>
        <v>0</v>
      </c>
      <c r="K190" s="142"/>
      <c r="L190" s="29"/>
      <c r="M190" s="143" t="s">
        <v>1</v>
      </c>
      <c r="N190" s="144" t="s">
        <v>33</v>
      </c>
      <c r="O190" s="145">
        <v>0.16211999999999999</v>
      </c>
      <c r="P190" s="145">
        <f>O190*H190</f>
        <v>0.45604356000000001</v>
      </c>
      <c r="Q190" s="145">
        <v>4.4999999999999997E-3</v>
      </c>
      <c r="R190" s="145">
        <f>Q190*H190</f>
        <v>1.26585E-2</v>
      </c>
      <c r="S190" s="145">
        <v>0</v>
      </c>
      <c r="T190" s="146">
        <f>S190*H190</f>
        <v>0</v>
      </c>
      <c r="AR190" s="147" t="s">
        <v>187</v>
      </c>
      <c r="AT190" s="147" t="s">
        <v>147</v>
      </c>
      <c r="AU190" s="147" t="s">
        <v>152</v>
      </c>
      <c r="AY190" s="17" t="s">
        <v>144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7" t="s">
        <v>152</v>
      </c>
      <c r="BK190" s="148">
        <f>ROUND(I190*H190,2)</f>
        <v>0</v>
      </c>
      <c r="BL190" s="17" t="s">
        <v>187</v>
      </c>
      <c r="BM190" s="147" t="s">
        <v>273</v>
      </c>
    </row>
    <row r="191" spans="2:65" s="13" customFormat="1">
      <c r="B191" s="155"/>
      <c r="D191" s="150" t="s">
        <v>153</v>
      </c>
      <c r="E191" s="156" t="s">
        <v>1</v>
      </c>
      <c r="F191" s="157" t="s">
        <v>815</v>
      </c>
      <c r="H191" s="158">
        <v>2.8125</v>
      </c>
      <c r="L191" s="155"/>
      <c r="M191" s="159"/>
      <c r="T191" s="160"/>
      <c r="AT191" s="156" t="s">
        <v>153</v>
      </c>
      <c r="AU191" s="156" t="s">
        <v>152</v>
      </c>
      <c r="AV191" s="13" t="s">
        <v>152</v>
      </c>
      <c r="AW191" s="13" t="s">
        <v>25</v>
      </c>
      <c r="AX191" s="13" t="s">
        <v>67</v>
      </c>
      <c r="AY191" s="156" t="s">
        <v>144</v>
      </c>
    </row>
    <row r="192" spans="2:65" s="14" customFormat="1">
      <c r="B192" s="161"/>
      <c r="D192" s="150" t="s">
        <v>153</v>
      </c>
      <c r="E192" s="162" t="s">
        <v>1</v>
      </c>
      <c r="F192" s="163" t="s">
        <v>156</v>
      </c>
      <c r="H192" s="164">
        <v>2.8125</v>
      </c>
      <c r="L192" s="161"/>
      <c r="M192" s="165"/>
      <c r="T192" s="166"/>
      <c r="AT192" s="162" t="s">
        <v>153</v>
      </c>
      <c r="AU192" s="162" t="s">
        <v>152</v>
      </c>
      <c r="AV192" s="14" t="s">
        <v>151</v>
      </c>
      <c r="AW192" s="14" t="s">
        <v>25</v>
      </c>
      <c r="AX192" s="14" t="s">
        <v>75</v>
      </c>
      <c r="AY192" s="162" t="s">
        <v>144</v>
      </c>
    </row>
    <row r="193" spans="2:65" s="1" customFormat="1" ht="21.75" customHeight="1">
      <c r="B193" s="135"/>
      <c r="C193" s="136" t="s">
        <v>274</v>
      </c>
      <c r="D193" s="136" t="s">
        <v>147</v>
      </c>
      <c r="E193" s="137" t="s">
        <v>727</v>
      </c>
      <c r="F193" s="138" t="s">
        <v>728</v>
      </c>
      <c r="G193" s="139" t="s">
        <v>159</v>
      </c>
      <c r="H193" s="140">
        <v>11.25</v>
      </c>
      <c r="I193" s="141"/>
      <c r="J193" s="141">
        <f>ROUND(I193*H193,2)</f>
        <v>0</v>
      </c>
      <c r="K193" s="142"/>
      <c r="L193" s="29"/>
      <c r="M193" s="143" t="s">
        <v>1</v>
      </c>
      <c r="N193" s="144" t="s">
        <v>33</v>
      </c>
      <c r="O193" s="145">
        <v>0.22864999999999999</v>
      </c>
      <c r="P193" s="145">
        <f>O193*H193</f>
        <v>2.5723124999999998</v>
      </c>
      <c r="Q193" s="145">
        <v>8.6700000000000006E-3</v>
      </c>
      <c r="R193" s="145">
        <f>Q193*H193</f>
        <v>9.7537500000000013E-2</v>
      </c>
      <c r="S193" s="145">
        <v>0</v>
      </c>
      <c r="T193" s="146">
        <f>S193*H193</f>
        <v>0</v>
      </c>
      <c r="AR193" s="147" t="s">
        <v>187</v>
      </c>
      <c r="AT193" s="147" t="s">
        <v>147</v>
      </c>
      <c r="AU193" s="147" t="s">
        <v>152</v>
      </c>
      <c r="AY193" s="17" t="s">
        <v>144</v>
      </c>
      <c r="BE193" s="148">
        <f>IF(N193="základná",J193,0)</f>
        <v>0</v>
      </c>
      <c r="BF193" s="148">
        <f>IF(N193="znížená",J193,0)</f>
        <v>0</v>
      </c>
      <c r="BG193" s="148">
        <f>IF(N193="zákl. prenesená",J193,0)</f>
        <v>0</v>
      </c>
      <c r="BH193" s="148">
        <f>IF(N193="zníž. prenesená",J193,0)</f>
        <v>0</v>
      </c>
      <c r="BI193" s="148">
        <f>IF(N193="nulová",J193,0)</f>
        <v>0</v>
      </c>
      <c r="BJ193" s="17" t="s">
        <v>152</v>
      </c>
      <c r="BK193" s="148">
        <f>ROUND(I193*H193,2)</f>
        <v>0</v>
      </c>
      <c r="BL193" s="17" t="s">
        <v>187</v>
      </c>
      <c r="BM193" s="147" t="s">
        <v>277</v>
      </c>
    </row>
    <row r="194" spans="2:65" s="1" customFormat="1" ht="24.2" customHeight="1">
      <c r="B194" s="135"/>
      <c r="C194" s="136" t="s">
        <v>224</v>
      </c>
      <c r="D194" s="136" t="s">
        <v>147</v>
      </c>
      <c r="E194" s="137" t="s">
        <v>729</v>
      </c>
      <c r="F194" s="138" t="s">
        <v>730</v>
      </c>
      <c r="G194" s="139" t="s">
        <v>159</v>
      </c>
      <c r="H194" s="140">
        <v>11.25</v>
      </c>
      <c r="I194" s="141"/>
      <c r="J194" s="141">
        <f>ROUND(I194*H194,2)</f>
        <v>0</v>
      </c>
      <c r="K194" s="142"/>
      <c r="L194" s="29"/>
      <c r="M194" s="143" t="s">
        <v>1</v>
      </c>
      <c r="N194" s="144" t="s">
        <v>33</v>
      </c>
      <c r="O194" s="145">
        <v>0.82699999999999996</v>
      </c>
      <c r="P194" s="145">
        <f>O194*H194</f>
        <v>9.3037499999999991</v>
      </c>
      <c r="Q194" s="145">
        <v>0</v>
      </c>
      <c r="R194" s="145">
        <f>Q194*H194</f>
        <v>0</v>
      </c>
      <c r="S194" s="145">
        <v>0</v>
      </c>
      <c r="T194" s="146">
        <f>S194*H194</f>
        <v>0</v>
      </c>
      <c r="AR194" s="147" t="s">
        <v>187</v>
      </c>
      <c r="AT194" s="147" t="s">
        <v>147</v>
      </c>
      <c r="AU194" s="147" t="s">
        <v>152</v>
      </c>
      <c r="AY194" s="17" t="s">
        <v>144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7" t="s">
        <v>152</v>
      </c>
      <c r="BK194" s="148">
        <f>ROUND(I194*H194,2)</f>
        <v>0</v>
      </c>
      <c r="BL194" s="17" t="s">
        <v>187</v>
      </c>
      <c r="BM194" s="147" t="s">
        <v>282</v>
      </c>
    </row>
    <row r="195" spans="2:65" s="1" customFormat="1" ht="24.2" customHeight="1">
      <c r="B195" s="135"/>
      <c r="C195" s="136" t="s">
        <v>289</v>
      </c>
      <c r="D195" s="136" t="s">
        <v>147</v>
      </c>
      <c r="E195" s="137" t="s">
        <v>610</v>
      </c>
      <c r="F195" s="138" t="s">
        <v>611</v>
      </c>
      <c r="G195" s="139" t="s">
        <v>352</v>
      </c>
      <c r="H195" s="140">
        <v>40.488</v>
      </c>
      <c r="I195" s="141"/>
      <c r="J195" s="141">
        <f>ROUND(I195*H195,2)</f>
        <v>0</v>
      </c>
      <c r="K195" s="142"/>
      <c r="L195" s="29"/>
      <c r="M195" s="143" t="s">
        <v>1</v>
      </c>
      <c r="N195" s="144" t="s">
        <v>33</v>
      </c>
      <c r="O195" s="145">
        <v>0</v>
      </c>
      <c r="P195" s="145">
        <f>O195*H195</f>
        <v>0</v>
      </c>
      <c r="Q195" s="145">
        <v>0</v>
      </c>
      <c r="R195" s="145">
        <f>Q195*H195</f>
        <v>0</v>
      </c>
      <c r="S195" s="145">
        <v>0</v>
      </c>
      <c r="T195" s="146">
        <f>S195*H195</f>
        <v>0</v>
      </c>
      <c r="AR195" s="147" t="s">
        <v>187</v>
      </c>
      <c r="AT195" s="147" t="s">
        <v>147</v>
      </c>
      <c r="AU195" s="147" t="s">
        <v>152</v>
      </c>
      <c r="AY195" s="17" t="s">
        <v>144</v>
      </c>
      <c r="BE195" s="148">
        <f>IF(N195="základná",J195,0)</f>
        <v>0</v>
      </c>
      <c r="BF195" s="148">
        <f>IF(N195="znížená",J195,0)</f>
        <v>0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7" t="s">
        <v>152</v>
      </c>
      <c r="BK195" s="148">
        <f>ROUND(I195*H195,2)</f>
        <v>0</v>
      </c>
      <c r="BL195" s="17" t="s">
        <v>187</v>
      </c>
      <c r="BM195" s="147" t="s">
        <v>292</v>
      </c>
    </row>
    <row r="196" spans="2:65" s="11" customFormat="1" ht="22.9" customHeight="1">
      <c r="B196" s="124"/>
      <c r="D196" s="125" t="s">
        <v>66</v>
      </c>
      <c r="E196" s="133" t="s">
        <v>635</v>
      </c>
      <c r="F196" s="133" t="s">
        <v>636</v>
      </c>
      <c r="J196" s="134">
        <f>BK196</f>
        <v>0</v>
      </c>
      <c r="L196" s="124"/>
      <c r="M196" s="128"/>
      <c r="P196" s="129">
        <f>SUM(P197:P230)</f>
        <v>7.8143820000000002</v>
      </c>
      <c r="R196" s="129">
        <f>SUM(R197:R230)</f>
        <v>1.8525629799999999E-2</v>
      </c>
      <c r="T196" s="130">
        <f>SUM(T197:T230)</f>
        <v>9.7619999999999981E-3</v>
      </c>
      <c r="AR196" s="125" t="s">
        <v>152</v>
      </c>
      <c r="AT196" s="131" t="s">
        <v>66</v>
      </c>
      <c r="AU196" s="131" t="s">
        <v>75</v>
      </c>
      <c r="AY196" s="125" t="s">
        <v>144</v>
      </c>
      <c r="BK196" s="132">
        <f>SUM(BK197:BK230)</f>
        <v>0</v>
      </c>
    </row>
    <row r="197" spans="2:65" s="1" customFormat="1" ht="24.2" customHeight="1">
      <c r="B197" s="135"/>
      <c r="C197" s="136" t="s">
        <v>229</v>
      </c>
      <c r="D197" s="136" t="s">
        <v>147</v>
      </c>
      <c r="E197" s="137" t="s">
        <v>638</v>
      </c>
      <c r="F197" s="138" t="s">
        <v>639</v>
      </c>
      <c r="G197" s="139" t="s">
        <v>159</v>
      </c>
      <c r="H197" s="140">
        <v>32.54</v>
      </c>
      <c r="I197" s="141"/>
      <c r="J197" s="141">
        <f>ROUND(I197*H197,2)</f>
        <v>0</v>
      </c>
      <c r="K197" s="142"/>
      <c r="L197" s="29"/>
      <c r="M197" s="143" t="s">
        <v>1</v>
      </c>
      <c r="N197" s="144" t="s">
        <v>33</v>
      </c>
      <c r="O197" s="145">
        <v>5.8000000000000003E-2</v>
      </c>
      <c r="P197" s="145">
        <f>O197*H197</f>
        <v>1.8873200000000001</v>
      </c>
      <c r="Q197" s="145">
        <v>3.4800000000000001E-6</v>
      </c>
      <c r="R197" s="145">
        <f>Q197*H197</f>
        <v>1.1323920000000001E-4</v>
      </c>
      <c r="S197" s="145">
        <v>2.9999999999999997E-4</v>
      </c>
      <c r="T197" s="146">
        <f>S197*H197</f>
        <v>9.7619999999999981E-3</v>
      </c>
      <c r="AR197" s="147" t="s">
        <v>187</v>
      </c>
      <c r="AT197" s="147" t="s">
        <v>147</v>
      </c>
      <c r="AU197" s="147" t="s">
        <v>152</v>
      </c>
      <c r="AY197" s="17" t="s">
        <v>144</v>
      </c>
      <c r="BE197" s="148">
        <f>IF(N197="základná",J197,0)</f>
        <v>0</v>
      </c>
      <c r="BF197" s="148">
        <f>IF(N197="znížená",J197,0)</f>
        <v>0</v>
      </c>
      <c r="BG197" s="148">
        <f>IF(N197="zákl. prenesená",J197,0)</f>
        <v>0</v>
      </c>
      <c r="BH197" s="148">
        <f>IF(N197="zníž. prenesená",J197,0)</f>
        <v>0</v>
      </c>
      <c r="BI197" s="148">
        <f>IF(N197="nulová",J197,0)</f>
        <v>0</v>
      </c>
      <c r="BJ197" s="17" t="s">
        <v>152</v>
      </c>
      <c r="BK197" s="148">
        <f>ROUND(I197*H197,2)</f>
        <v>0</v>
      </c>
      <c r="BL197" s="17" t="s">
        <v>187</v>
      </c>
      <c r="BM197" s="147" t="s">
        <v>297</v>
      </c>
    </row>
    <row r="198" spans="2:65" s="13" customFormat="1">
      <c r="B198" s="155"/>
      <c r="D198" s="150" t="s">
        <v>153</v>
      </c>
      <c r="E198" s="156" t="s">
        <v>1</v>
      </c>
      <c r="F198" s="157" t="s">
        <v>816</v>
      </c>
      <c r="H198" s="158">
        <v>35.42</v>
      </c>
      <c r="L198" s="155"/>
      <c r="M198" s="159"/>
      <c r="T198" s="160"/>
      <c r="AT198" s="156" t="s">
        <v>153</v>
      </c>
      <c r="AU198" s="156" t="s">
        <v>152</v>
      </c>
      <c r="AV198" s="13" t="s">
        <v>152</v>
      </c>
      <c r="AW198" s="13" t="s">
        <v>25</v>
      </c>
      <c r="AX198" s="13" t="s">
        <v>67</v>
      </c>
      <c r="AY198" s="156" t="s">
        <v>144</v>
      </c>
    </row>
    <row r="199" spans="2:65" s="12" customFormat="1">
      <c r="B199" s="149"/>
      <c r="D199" s="150" t="s">
        <v>153</v>
      </c>
      <c r="E199" s="151" t="s">
        <v>1</v>
      </c>
      <c r="F199" s="152" t="s">
        <v>744</v>
      </c>
      <c r="H199" s="151" t="s">
        <v>1</v>
      </c>
      <c r="L199" s="149"/>
      <c r="M199" s="153"/>
      <c r="T199" s="154"/>
      <c r="AT199" s="151" t="s">
        <v>153</v>
      </c>
      <c r="AU199" s="151" t="s">
        <v>152</v>
      </c>
      <c r="AV199" s="12" t="s">
        <v>75</v>
      </c>
      <c r="AW199" s="12" t="s">
        <v>25</v>
      </c>
      <c r="AX199" s="12" t="s">
        <v>67</v>
      </c>
      <c r="AY199" s="151" t="s">
        <v>144</v>
      </c>
    </row>
    <row r="200" spans="2:65" s="13" customFormat="1">
      <c r="B200" s="155"/>
      <c r="D200" s="150" t="s">
        <v>153</v>
      </c>
      <c r="E200" s="156" t="s">
        <v>1</v>
      </c>
      <c r="F200" s="157" t="s">
        <v>802</v>
      </c>
      <c r="H200" s="158">
        <v>-1.8</v>
      </c>
      <c r="L200" s="155"/>
      <c r="M200" s="159"/>
      <c r="T200" s="160"/>
      <c r="AT200" s="156" t="s">
        <v>153</v>
      </c>
      <c r="AU200" s="156" t="s">
        <v>152</v>
      </c>
      <c r="AV200" s="13" t="s">
        <v>152</v>
      </c>
      <c r="AW200" s="13" t="s">
        <v>25</v>
      </c>
      <c r="AX200" s="13" t="s">
        <v>67</v>
      </c>
      <c r="AY200" s="156" t="s">
        <v>144</v>
      </c>
    </row>
    <row r="201" spans="2:65" s="12" customFormat="1">
      <c r="B201" s="149"/>
      <c r="D201" s="150" t="s">
        <v>153</v>
      </c>
      <c r="E201" s="151" t="s">
        <v>1</v>
      </c>
      <c r="F201" s="152" t="s">
        <v>803</v>
      </c>
      <c r="H201" s="151" t="s">
        <v>1</v>
      </c>
      <c r="L201" s="149"/>
      <c r="M201" s="153"/>
      <c r="T201" s="154"/>
      <c r="AT201" s="151" t="s">
        <v>153</v>
      </c>
      <c r="AU201" s="151" t="s">
        <v>152</v>
      </c>
      <c r="AV201" s="12" t="s">
        <v>75</v>
      </c>
      <c r="AW201" s="12" t="s">
        <v>25</v>
      </c>
      <c r="AX201" s="12" t="s">
        <v>67</v>
      </c>
      <c r="AY201" s="151" t="s">
        <v>144</v>
      </c>
    </row>
    <row r="202" spans="2:65" s="13" customFormat="1">
      <c r="B202" s="155"/>
      <c r="D202" s="150" t="s">
        <v>153</v>
      </c>
      <c r="E202" s="156" t="s">
        <v>1</v>
      </c>
      <c r="F202" s="157" t="s">
        <v>804</v>
      </c>
      <c r="H202" s="158">
        <v>-1.08</v>
      </c>
      <c r="L202" s="155"/>
      <c r="M202" s="159"/>
      <c r="T202" s="160"/>
      <c r="AT202" s="156" t="s">
        <v>153</v>
      </c>
      <c r="AU202" s="156" t="s">
        <v>152</v>
      </c>
      <c r="AV202" s="13" t="s">
        <v>152</v>
      </c>
      <c r="AW202" s="13" t="s">
        <v>25</v>
      </c>
      <c r="AX202" s="13" t="s">
        <v>67</v>
      </c>
      <c r="AY202" s="156" t="s">
        <v>144</v>
      </c>
    </row>
    <row r="203" spans="2:65" s="14" customFormat="1">
      <c r="B203" s="161"/>
      <c r="D203" s="150" t="s">
        <v>153</v>
      </c>
      <c r="E203" s="162" t="s">
        <v>1</v>
      </c>
      <c r="F203" s="163" t="s">
        <v>156</v>
      </c>
      <c r="H203" s="164">
        <v>32.54</v>
      </c>
      <c r="L203" s="161"/>
      <c r="M203" s="165"/>
      <c r="T203" s="166"/>
      <c r="AT203" s="162" t="s">
        <v>153</v>
      </c>
      <c r="AU203" s="162" t="s">
        <v>152</v>
      </c>
      <c r="AV203" s="14" t="s">
        <v>151</v>
      </c>
      <c r="AW203" s="14" t="s">
        <v>25</v>
      </c>
      <c r="AX203" s="14" t="s">
        <v>75</v>
      </c>
      <c r="AY203" s="162" t="s">
        <v>144</v>
      </c>
    </row>
    <row r="204" spans="2:65" s="1" customFormat="1" ht="21.75" customHeight="1">
      <c r="B204" s="135"/>
      <c r="C204" s="136" t="s">
        <v>300</v>
      </c>
      <c r="D204" s="136" t="s">
        <v>147</v>
      </c>
      <c r="E204" s="137" t="s">
        <v>644</v>
      </c>
      <c r="F204" s="138" t="s">
        <v>645</v>
      </c>
      <c r="G204" s="139" t="s">
        <v>223</v>
      </c>
      <c r="H204" s="140">
        <v>4</v>
      </c>
      <c r="I204" s="141"/>
      <c r="J204" s="141">
        <f>ROUND(I204*H204,2)</f>
        <v>0</v>
      </c>
      <c r="K204" s="142"/>
      <c r="L204" s="29"/>
      <c r="M204" s="143" t="s">
        <v>1</v>
      </c>
      <c r="N204" s="144" t="s">
        <v>33</v>
      </c>
      <c r="O204" s="145">
        <v>0.03</v>
      </c>
      <c r="P204" s="145">
        <f>O204*H204</f>
        <v>0.12</v>
      </c>
      <c r="Q204" s="145">
        <v>7.8000000000000005E-7</v>
      </c>
      <c r="R204" s="145">
        <f>Q204*H204</f>
        <v>3.1200000000000002E-6</v>
      </c>
      <c r="S204" s="145">
        <v>0</v>
      </c>
      <c r="T204" s="146">
        <f>S204*H204</f>
        <v>0</v>
      </c>
      <c r="AR204" s="147" t="s">
        <v>187</v>
      </c>
      <c r="AT204" s="147" t="s">
        <v>147</v>
      </c>
      <c r="AU204" s="147" t="s">
        <v>152</v>
      </c>
      <c r="AY204" s="17" t="s">
        <v>144</v>
      </c>
      <c r="BE204" s="148">
        <f>IF(N204="základná",J204,0)</f>
        <v>0</v>
      </c>
      <c r="BF204" s="148">
        <f>IF(N204="znížená",J204,0)</f>
        <v>0</v>
      </c>
      <c r="BG204" s="148">
        <f>IF(N204="zákl. prenesená",J204,0)</f>
        <v>0</v>
      </c>
      <c r="BH204" s="148">
        <f>IF(N204="zníž. prenesená",J204,0)</f>
        <v>0</v>
      </c>
      <c r="BI204" s="148">
        <f>IF(N204="nulová",J204,0)</f>
        <v>0</v>
      </c>
      <c r="BJ204" s="17" t="s">
        <v>152</v>
      </c>
      <c r="BK204" s="148">
        <f>ROUND(I204*H204,2)</f>
        <v>0</v>
      </c>
      <c r="BL204" s="17" t="s">
        <v>187</v>
      </c>
      <c r="BM204" s="147" t="s">
        <v>303</v>
      </c>
    </row>
    <row r="205" spans="2:65" s="1" customFormat="1" ht="24.2" customHeight="1">
      <c r="B205" s="135"/>
      <c r="C205" s="136" t="s">
        <v>233</v>
      </c>
      <c r="D205" s="136" t="s">
        <v>147</v>
      </c>
      <c r="E205" s="137" t="s">
        <v>648</v>
      </c>
      <c r="F205" s="138" t="s">
        <v>649</v>
      </c>
      <c r="G205" s="139" t="s">
        <v>167</v>
      </c>
      <c r="H205" s="140">
        <v>13.1</v>
      </c>
      <c r="I205" s="141"/>
      <c r="J205" s="141">
        <f>ROUND(I205*H205,2)</f>
        <v>0</v>
      </c>
      <c r="K205" s="142"/>
      <c r="L205" s="29"/>
      <c r="M205" s="143" t="s">
        <v>1</v>
      </c>
      <c r="N205" s="144" t="s">
        <v>33</v>
      </c>
      <c r="O205" s="145">
        <v>2.5000000000000001E-2</v>
      </c>
      <c r="P205" s="145">
        <f>O205*H205</f>
        <v>0.32750000000000001</v>
      </c>
      <c r="Q205" s="145">
        <v>7.8000000000000005E-7</v>
      </c>
      <c r="R205" s="145">
        <f>Q205*H205</f>
        <v>1.0218000000000001E-5</v>
      </c>
      <c r="S205" s="145">
        <v>0</v>
      </c>
      <c r="T205" s="146">
        <f>S205*H205</f>
        <v>0</v>
      </c>
      <c r="AR205" s="147" t="s">
        <v>187</v>
      </c>
      <c r="AT205" s="147" t="s">
        <v>147</v>
      </c>
      <c r="AU205" s="147" t="s">
        <v>152</v>
      </c>
      <c r="AY205" s="17" t="s">
        <v>144</v>
      </c>
      <c r="BE205" s="148">
        <f>IF(N205="základná",J205,0)</f>
        <v>0</v>
      </c>
      <c r="BF205" s="148">
        <f>IF(N205="znížená",J205,0)</f>
        <v>0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7" t="s">
        <v>152</v>
      </c>
      <c r="BK205" s="148">
        <f>ROUND(I205*H205,2)</f>
        <v>0</v>
      </c>
      <c r="BL205" s="17" t="s">
        <v>187</v>
      </c>
      <c r="BM205" s="147" t="s">
        <v>308</v>
      </c>
    </row>
    <row r="206" spans="2:65" s="13" customFormat="1">
      <c r="B206" s="155"/>
      <c r="D206" s="150" t="s">
        <v>153</v>
      </c>
      <c r="E206" s="156" t="s">
        <v>1</v>
      </c>
      <c r="F206" s="157" t="s">
        <v>810</v>
      </c>
      <c r="H206" s="158">
        <v>14</v>
      </c>
      <c r="L206" s="155"/>
      <c r="M206" s="159"/>
      <c r="T206" s="160"/>
      <c r="AT206" s="156" t="s">
        <v>153</v>
      </c>
      <c r="AU206" s="156" t="s">
        <v>152</v>
      </c>
      <c r="AV206" s="13" t="s">
        <v>152</v>
      </c>
      <c r="AW206" s="13" t="s">
        <v>25</v>
      </c>
      <c r="AX206" s="13" t="s">
        <v>67</v>
      </c>
      <c r="AY206" s="156" t="s">
        <v>144</v>
      </c>
    </row>
    <row r="207" spans="2:65" s="12" customFormat="1">
      <c r="B207" s="149"/>
      <c r="D207" s="150" t="s">
        <v>153</v>
      </c>
      <c r="E207" s="151" t="s">
        <v>1</v>
      </c>
      <c r="F207" s="152" t="s">
        <v>744</v>
      </c>
      <c r="H207" s="151" t="s">
        <v>1</v>
      </c>
      <c r="L207" s="149"/>
      <c r="M207" s="153"/>
      <c r="T207" s="154"/>
      <c r="AT207" s="151" t="s">
        <v>153</v>
      </c>
      <c r="AU207" s="151" t="s">
        <v>152</v>
      </c>
      <c r="AV207" s="12" t="s">
        <v>75</v>
      </c>
      <c r="AW207" s="12" t="s">
        <v>25</v>
      </c>
      <c r="AX207" s="12" t="s">
        <v>67</v>
      </c>
      <c r="AY207" s="151" t="s">
        <v>144</v>
      </c>
    </row>
    <row r="208" spans="2:65" s="13" customFormat="1">
      <c r="B208" s="155"/>
      <c r="D208" s="150" t="s">
        <v>153</v>
      </c>
      <c r="E208" s="156" t="s">
        <v>1</v>
      </c>
      <c r="F208" s="157" t="s">
        <v>811</v>
      </c>
      <c r="H208" s="158">
        <v>-0.9</v>
      </c>
      <c r="L208" s="155"/>
      <c r="M208" s="159"/>
      <c r="T208" s="160"/>
      <c r="AT208" s="156" t="s">
        <v>153</v>
      </c>
      <c r="AU208" s="156" t="s">
        <v>152</v>
      </c>
      <c r="AV208" s="13" t="s">
        <v>152</v>
      </c>
      <c r="AW208" s="13" t="s">
        <v>25</v>
      </c>
      <c r="AX208" s="13" t="s">
        <v>67</v>
      </c>
      <c r="AY208" s="156" t="s">
        <v>144</v>
      </c>
    </row>
    <row r="209" spans="2:65" s="14" customFormat="1">
      <c r="B209" s="161"/>
      <c r="D209" s="150" t="s">
        <v>153</v>
      </c>
      <c r="E209" s="162" t="s">
        <v>1</v>
      </c>
      <c r="F209" s="163" t="s">
        <v>156</v>
      </c>
      <c r="H209" s="164">
        <v>13.1</v>
      </c>
      <c r="L209" s="161"/>
      <c r="M209" s="165"/>
      <c r="T209" s="166"/>
      <c r="AT209" s="162" t="s">
        <v>153</v>
      </c>
      <c r="AU209" s="162" t="s">
        <v>152</v>
      </c>
      <c r="AV209" s="14" t="s">
        <v>151</v>
      </c>
      <c r="AW209" s="14" t="s">
        <v>25</v>
      </c>
      <c r="AX209" s="14" t="s">
        <v>75</v>
      </c>
      <c r="AY209" s="162" t="s">
        <v>144</v>
      </c>
    </row>
    <row r="210" spans="2:65" s="1" customFormat="1" ht="24.2" customHeight="1">
      <c r="B210" s="135"/>
      <c r="C210" s="136" t="s">
        <v>309</v>
      </c>
      <c r="D210" s="136" t="s">
        <v>147</v>
      </c>
      <c r="E210" s="137" t="s">
        <v>652</v>
      </c>
      <c r="F210" s="138" t="s">
        <v>653</v>
      </c>
      <c r="G210" s="139" t="s">
        <v>159</v>
      </c>
      <c r="H210" s="140">
        <v>32.54</v>
      </c>
      <c r="I210" s="141"/>
      <c r="J210" s="141">
        <f>ROUND(I210*H210,2)</f>
        <v>0</v>
      </c>
      <c r="K210" s="142"/>
      <c r="L210" s="29"/>
      <c r="M210" s="143" t="s">
        <v>1</v>
      </c>
      <c r="N210" s="144" t="s">
        <v>33</v>
      </c>
      <c r="O210" s="145">
        <v>3.023E-2</v>
      </c>
      <c r="P210" s="145">
        <f>O210*H210</f>
        <v>0.98368420000000001</v>
      </c>
      <c r="Q210" s="145">
        <v>1.2750000000000001E-4</v>
      </c>
      <c r="R210" s="145">
        <f>Q210*H210</f>
        <v>4.1488499999999999E-3</v>
      </c>
      <c r="S210" s="145">
        <v>0</v>
      </c>
      <c r="T210" s="146">
        <f>S210*H210</f>
        <v>0</v>
      </c>
      <c r="AR210" s="147" t="s">
        <v>187</v>
      </c>
      <c r="AT210" s="147" t="s">
        <v>147</v>
      </c>
      <c r="AU210" s="147" t="s">
        <v>152</v>
      </c>
      <c r="AY210" s="17" t="s">
        <v>144</v>
      </c>
      <c r="BE210" s="148">
        <f>IF(N210="základná",J210,0)</f>
        <v>0</v>
      </c>
      <c r="BF210" s="148">
        <f>IF(N210="znížená",J210,0)</f>
        <v>0</v>
      </c>
      <c r="BG210" s="148">
        <f>IF(N210="zákl. prenesená",J210,0)</f>
        <v>0</v>
      </c>
      <c r="BH210" s="148">
        <f>IF(N210="zníž. prenesená",J210,0)</f>
        <v>0</v>
      </c>
      <c r="BI210" s="148">
        <f>IF(N210="nulová",J210,0)</f>
        <v>0</v>
      </c>
      <c r="BJ210" s="17" t="s">
        <v>152</v>
      </c>
      <c r="BK210" s="148">
        <f>ROUND(I210*H210,2)</f>
        <v>0</v>
      </c>
      <c r="BL210" s="17" t="s">
        <v>187</v>
      </c>
      <c r="BM210" s="147" t="s">
        <v>312</v>
      </c>
    </row>
    <row r="211" spans="2:65" s="1" customFormat="1" ht="24.2" customHeight="1">
      <c r="B211" s="135"/>
      <c r="C211" s="136" t="s">
        <v>238</v>
      </c>
      <c r="D211" s="136" t="s">
        <v>147</v>
      </c>
      <c r="E211" s="137" t="s">
        <v>656</v>
      </c>
      <c r="F211" s="138" t="s">
        <v>657</v>
      </c>
      <c r="G211" s="139" t="s">
        <v>159</v>
      </c>
      <c r="H211" s="140">
        <v>32.54</v>
      </c>
      <c r="I211" s="141"/>
      <c r="J211" s="141">
        <f>ROUND(I211*H211,2)</f>
        <v>0</v>
      </c>
      <c r="K211" s="142"/>
      <c r="L211" s="29"/>
      <c r="M211" s="143" t="s">
        <v>1</v>
      </c>
      <c r="N211" s="144" t="s">
        <v>33</v>
      </c>
      <c r="O211" s="145">
        <v>8.3000000000000001E-3</v>
      </c>
      <c r="P211" s="145">
        <f>O211*H211</f>
        <v>0.27008199999999999</v>
      </c>
      <c r="Q211" s="145">
        <v>3.4800000000000001E-6</v>
      </c>
      <c r="R211" s="145">
        <f>Q211*H211</f>
        <v>1.1323920000000001E-4</v>
      </c>
      <c r="S211" s="145">
        <v>0</v>
      </c>
      <c r="T211" s="146">
        <f>S211*H211</f>
        <v>0</v>
      </c>
      <c r="AR211" s="147" t="s">
        <v>187</v>
      </c>
      <c r="AT211" s="147" t="s">
        <v>147</v>
      </c>
      <c r="AU211" s="147" t="s">
        <v>152</v>
      </c>
      <c r="AY211" s="17" t="s">
        <v>144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7" t="s">
        <v>152</v>
      </c>
      <c r="BK211" s="148">
        <f>ROUND(I211*H211,2)</f>
        <v>0</v>
      </c>
      <c r="BL211" s="17" t="s">
        <v>187</v>
      </c>
      <c r="BM211" s="147" t="s">
        <v>318</v>
      </c>
    </row>
    <row r="212" spans="2:65" s="1" customFormat="1" ht="24.2" customHeight="1">
      <c r="B212" s="135"/>
      <c r="C212" s="136" t="s">
        <v>322</v>
      </c>
      <c r="D212" s="136" t="s">
        <v>147</v>
      </c>
      <c r="E212" s="137" t="s">
        <v>659</v>
      </c>
      <c r="F212" s="138" t="s">
        <v>660</v>
      </c>
      <c r="G212" s="139" t="s">
        <v>159</v>
      </c>
      <c r="H212" s="140">
        <v>32.54</v>
      </c>
      <c r="I212" s="141"/>
      <c r="J212" s="141">
        <f>ROUND(I212*H212,2)</f>
        <v>0</v>
      </c>
      <c r="K212" s="142"/>
      <c r="L212" s="29"/>
      <c r="M212" s="143" t="s">
        <v>1</v>
      </c>
      <c r="N212" s="144" t="s">
        <v>33</v>
      </c>
      <c r="O212" s="145">
        <v>1.0059999999999999E-2</v>
      </c>
      <c r="P212" s="145">
        <f>O212*H212</f>
        <v>0.32735239999999999</v>
      </c>
      <c r="Q212" s="145">
        <v>3.116E-5</v>
      </c>
      <c r="R212" s="145">
        <f>Q212*H212</f>
        <v>1.0139463999999999E-3</v>
      </c>
      <c r="S212" s="145">
        <v>0</v>
      </c>
      <c r="T212" s="146">
        <f>S212*H212</f>
        <v>0</v>
      </c>
      <c r="AR212" s="147" t="s">
        <v>187</v>
      </c>
      <c r="AT212" s="147" t="s">
        <v>147</v>
      </c>
      <c r="AU212" s="147" t="s">
        <v>152</v>
      </c>
      <c r="AY212" s="17" t="s">
        <v>144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7" t="s">
        <v>152</v>
      </c>
      <c r="BK212" s="148">
        <f>ROUND(I212*H212,2)</f>
        <v>0</v>
      </c>
      <c r="BL212" s="17" t="s">
        <v>187</v>
      </c>
      <c r="BM212" s="147" t="s">
        <v>326</v>
      </c>
    </row>
    <row r="213" spans="2:65" s="1" customFormat="1" ht="24.2" customHeight="1">
      <c r="B213" s="135"/>
      <c r="C213" s="136" t="s">
        <v>241</v>
      </c>
      <c r="D213" s="136" t="s">
        <v>147</v>
      </c>
      <c r="E213" s="137" t="s">
        <v>738</v>
      </c>
      <c r="F213" s="138" t="s">
        <v>739</v>
      </c>
      <c r="G213" s="139" t="s">
        <v>159</v>
      </c>
      <c r="H213" s="140">
        <v>4.88</v>
      </c>
      <c r="I213" s="141"/>
      <c r="J213" s="141">
        <f>ROUND(I213*H213,2)</f>
        <v>0</v>
      </c>
      <c r="K213" s="142"/>
      <c r="L213" s="29"/>
      <c r="M213" s="143" t="s">
        <v>1</v>
      </c>
      <c r="N213" s="144" t="s">
        <v>33</v>
      </c>
      <c r="O213" s="145">
        <v>4.5280000000000001E-2</v>
      </c>
      <c r="P213" s="145">
        <f>O213*H213</f>
        <v>0.22096640000000001</v>
      </c>
      <c r="Q213" s="145">
        <v>1.5725E-4</v>
      </c>
      <c r="R213" s="145">
        <f>Q213*H213</f>
        <v>7.6738000000000002E-4</v>
      </c>
      <c r="S213" s="145">
        <v>0</v>
      </c>
      <c r="T213" s="146">
        <f>S213*H213</f>
        <v>0</v>
      </c>
      <c r="AR213" s="147" t="s">
        <v>187</v>
      </c>
      <c r="AT213" s="147" t="s">
        <v>147</v>
      </c>
      <c r="AU213" s="147" t="s">
        <v>152</v>
      </c>
      <c r="AY213" s="17" t="s">
        <v>144</v>
      </c>
      <c r="BE213" s="148">
        <f>IF(N213="základná",J213,0)</f>
        <v>0</v>
      </c>
      <c r="BF213" s="148">
        <f>IF(N213="znížená",J213,0)</f>
        <v>0</v>
      </c>
      <c r="BG213" s="148">
        <f>IF(N213="zákl. prenesená",J213,0)</f>
        <v>0</v>
      </c>
      <c r="BH213" s="148">
        <f>IF(N213="zníž. prenesená",J213,0)</f>
        <v>0</v>
      </c>
      <c r="BI213" s="148">
        <f>IF(N213="nulová",J213,0)</f>
        <v>0</v>
      </c>
      <c r="BJ213" s="17" t="s">
        <v>152</v>
      </c>
      <c r="BK213" s="148">
        <f>ROUND(I213*H213,2)</f>
        <v>0</v>
      </c>
      <c r="BL213" s="17" t="s">
        <v>187</v>
      </c>
      <c r="BM213" s="147" t="s">
        <v>329</v>
      </c>
    </row>
    <row r="214" spans="2:65" s="12" customFormat="1">
      <c r="B214" s="149"/>
      <c r="D214" s="150" t="s">
        <v>153</v>
      </c>
      <c r="E214" s="151" t="s">
        <v>1</v>
      </c>
      <c r="F214" s="152" t="s">
        <v>784</v>
      </c>
      <c r="H214" s="151" t="s">
        <v>1</v>
      </c>
      <c r="L214" s="149"/>
      <c r="M214" s="153"/>
      <c r="T214" s="154"/>
      <c r="AT214" s="151" t="s">
        <v>153</v>
      </c>
      <c r="AU214" s="151" t="s">
        <v>152</v>
      </c>
      <c r="AV214" s="12" t="s">
        <v>75</v>
      </c>
      <c r="AW214" s="12" t="s">
        <v>25</v>
      </c>
      <c r="AX214" s="12" t="s">
        <v>67</v>
      </c>
      <c r="AY214" s="151" t="s">
        <v>144</v>
      </c>
    </row>
    <row r="215" spans="2:65" s="13" customFormat="1">
      <c r="B215" s="155"/>
      <c r="D215" s="150" t="s">
        <v>153</v>
      </c>
      <c r="E215" s="156" t="s">
        <v>1</v>
      </c>
      <c r="F215" s="157" t="s">
        <v>817</v>
      </c>
      <c r="H215" s="158">
        <v>1.8</v>
      </c>
      <c r="L215" s="155"/>
      <c r="M215" s="159"/>
      <c r="T215" s="160"/>
      <c r="AT215" s="156" t="s">
        <v>153</v>
      </c>
      <c r="AU215" s="156" t="s">
        <v>152</v>
      </c>
      <c r="AV215" s="13" t="s">
        <v>152</v>
      </c>
      <c r="AW215" s="13" t="s">
        <v>25</v>
      </c>
      <c r="AX215" s="13" t="s">
        <v>67</v>
      </c>
      <c r="AY215" s="156" t="s">
        <v>144</v>
      </c>
    </row>
    <row r="216" spans="2:65" s="12" customFormat="1">
      <c r="B216" s="149"/>
      <c r="D216" s="150" t="s">
        <v>153</v>
      </c>
      <c r="E216" s="151" t="s">
        <v>1</v>
      </c>
      <c r="F216" s="152" t="s">
        <v>818</v>
      </c>
      <c r="H216" s="151" t="s">
        <v>1</v>
      </c>
      <c r="L216" s="149"/>
      <c r="M216" s="153"/>
      <c r="T216" s="154"/>
      <c r="AT216" s="151" t="s">
        <v>153</v>
      </c>
      <c r="AU216" s="151" t="s">
        <v>152</v>
      </c>
      <c r="AV216" s="12" t="s">
        <v>75</v>
      </c>
      <c r="AW216" s="12" t="s">
        <v>25</v>
      </c>
      <c r="AX216" s="12" t="s">
        <v>67</v>
      </c>
      <c r="AY216" s="151" t="s">
        <v>144</v>
      </c>
    </row>
    <row r="217" spans="2:65" s="13" customFormat="1">
      <c r="B217" s="155"/>
      <c r="D217" s="150" t="s">
        <v>153</v>
      </c>
      <c r="E217" s="156" t="s">
        <v>1</v>
      </c>
      <c r="F217" s="157" t="s">
        <v>819</v>
      </c>
      <c r="H217" s="158">
        <v>1.08</v>
      </c>
      <c r="L217" s="155"/>
      <c r="M217" s="159"/>
      <c r="T217" s="160"/>
      <c r="AT217" s="156" t="s">
        <v>153</v>
      </c>
      <c r="AU217" s="156" t="s">
        <v>152</v>
      </c>
      <c r="AV217" s="13" t="s">
        <v>152</v>
      </c>
      <c r="AW217" s="13" t="s">
        <v>25</v>
      </c>
      <c r="AX217" s="13" t="s">
        <v>67</v>
      </c>
      <c r="AY217" s="156" t="s">
        <v>144</v>
      </c>
    </row>
    <row r="218" spans="2:65" s="12" customFormat="1">
      <c r="B218" s="149"/>
      <c r="D218" s="150" t="s">
        <v>153</v>
      </c>
      <c r="E218" s="151" t="s">
        <v>1</v>
      </c>
      <c r="F218" s="152" t="s">
        <v>788</v>
      </c>
      <c r="H218" s="151" t="s">
        <v>1</v>
      </c>
      <c r="L218" s="149"/>
      <c r="M218" s="153"/>
      <c r="T218" s="154"/>
      <c r="AT218" s="151" t="s">
        <v>153</v>
      </c>
      <c r="AU218" s="151" t="s">
        <v>152</v>
      </c>
      <c r="AV218" s="12" t="s">
        <v>75</v>
      </c>
      <c r="AW218" s="12" t="s">
        <v>25</v>
      </c>
      <c r="AX218" s="12" t="s">
        <v>67</v>
      </c>
      <c r="AY218" s="151" t="s">
        <v>144</v>
      </c>
    </row>
    <row r="219" spans="2:65" s="13" customFormat="1">
      <c r="B219" s="155"/>
      <c r="D219" s="150" t="s">
        <v>153</v>
      </c>
      <c r="E219" s="156" t="s">
        <v>1</v>
      </c>
      <c r="F219" s="157" t="s">
        <v>152</v>
      </c>
      <c r="H219" s="158">
        <v>2</v>
      </c>
      <c r="L219" s="155"/>
      <c r="M219" s="159"/>
      <c r="T219" s="160"/>
      <c r="AT219" s="156" t="s">
        <v>153</v>
      </c>
      <c r="AU219" s="156" t="s">
        <v>152</v>
      </c>
      <c r="AV219" s="13" t="s">
        <v>152</v>
      </c>
      <c r="AW219" s="13" t="s">
        <v>25</v>
      </c>
      <c r="AX219" s="13" t="s">
        <v>67</v>
      </c>
      <c r="AY219" s="156" t="s">
        <v>144</v>
      </c>
    </row>
    <row r="220" spans="2:65" s="14" customFormat="1">
      <c r="B220" s="161"/>
      <c r="D220" s="150" t="s">
        <v>153</v>
      </c>
      <c r="E220" s="162" t="s">
        <v>1</v>
      </c>
      <c r="F220" s="163" t="s">
        <v>156</v>
      </c>
      <c r="H220" s="164">
        <v>4.88</v>
      </c>
      <c r="L220" s="161"/>
      <c r="M220" s="165"/>
      <c r="T220" s="166"/>
      <c r="AT220" s="162" t="s">
        <v>153</v>
      </c>
      <c r="AU220" s="162" t="s">
        <v>152</v>
      </c>
      <c r="AV220" s="14" t="s">
        <v>151</v>
      </c>
      <c r="AW220" s="14" t="s">
        <v>25</v>
      </c>
      <c r="AX220" s="14" t="s">
        <v>75</v>
      </c>
      <c r="AY220" s="162" t="s">
        <v>144</v>
      </c>
    </row>
    <row r="221" spans="2:65" s="1" customFormat="1" ht="24.2" customHeight="1">
      <c r="B221" s="135"/>
      <c r="C221" s="136" t="s">
        <v>331</v>
      </c>
      <c r="D221" s="136" t="s">
        <v>147</v>
      </c>
      <c r="E221" s="137" t="s">
        <v>663</v>
      </c>
      <c r="F221" s="138" t="s">
        <v>664</v>
      </c>
      <c r="G221" s="139" t="s">
        <v>159</v>
      </c>
      <c r="H221" s="140">
        <v>11.25</v>
      </c>
      <c r="I221" s="141"/>
      <c r="J221" s="141">
        <f>ROUND(I221*H221,2)</f>
        <v>0</v>
      </c>
      <c r="K221" s="142"/>
      <c r="L221" s="29"/>
      <c r="M221" s="143" t="s">
        <v>1</v>
      </c>
      <c r="N221" s="144" t="s">
        <v>33</v>
      </c>
      <c r="O221" s="145">
        <v>5.0360000000000002E-2</v>
      </c>
      <c r="P221" s="145">
        <f>O221*H221</f>
        <v>0.56655</v>
      </c>
      <c r="Q221" s="145">
        <v>1.9858000000000001E-4</v>
      </c>
      <c r="R221" s="145">
        <f>Q221*H221</f>
        <v>2.2340250000000002E-3</v>
      </c>
      <c r="S221" s="145">
        <v>0</v>
      </c>
      <c r="T221" s="146">
        <f>S221*H221</f>
        <v>0</v>
      </c>
      <c r="AR221" s="147" t="s">
        <v>187</v>
      </c>
      <c r="AT221" s="147" t="s">
        <v>147</v>
      </c>
      <c r="AU221" s="147" t="s">
        <v>152</v>
      </c>
      <c r="AY221" s="17" t="s">
        <v>144</v>
      </c>
      <c r="BE221" s="148">
        <f>IF(N221="základná",J221,0)</f>
        <v>0</v>
      </c>
      <c r="BF221" s="148">
        <f>IF(N221="znížená",J221,0)</f>
        <v>0</v>
      </c>
      <c r="BG221" s="148">
        <f>IF(N221="zákl. prenesená",J221,0)</f>
        <v>0</v>
      </c>
      <c r="BH221" s="148">
        <f>IF(N221="zníž. prenesená",J221,0)</f>
        <v>0</v>
      </c>
      <c r="BI221" s="148">
        <f>IF(N221="nulová",J221,0)</f>
        <v>0</v>
      </c>
      <c r="BJ221" s="17" t="s">
        <v>152</v>
      </c>
      <c r="BK221" s="148">
        <f>ROUND(I221*H221,2)</f>
        <v>0</v>
      </c>
      <c r="BL221" s="17" t="s">
        <v>187</v>
      </c>
      <c r="BM221" s="147" t="s">
        <v>334</v>
      </c>
    </row>
    <row r="222" spans="2:65" s="1" customFormat="1" ht="33" customHeight="1">
      <c r="B222" s="135"/>
      <c r="C222" s="136" t="s">
        <v>245</v>
      </c>
      <c r="D222" s="136" t="s">
        <v>147</v>
      </c>
      <c r="E222" s="137" t="s">
        <v>789</v>
      </c>
      <c r="F222" s="138" t="s">
        <v>790</v>
      </c>
      <c r="G222" s="139" t="s">
        <v>159</v>
      </c>
      <c r="H222" s="140">
        <v>32.54</v>
      </c>
      <c r="I222" s="141"/>
      <c r="J222" s="141">
        <f>ROUND(I222*H222,2)</f>
        <v>0</v>
      </c>
      <c r="K222" s="142"/>
      <c r="L222" s="29"/>
      <c r="M222" s="143" t="s">
        <v>1</v>
      </c>
      <c r="N222" s="144" t="s">
        <v>33</v>
      </c>
      <c r="O222" s="145">
        <v>8.5500000000000007E-2</v>
      </c>
      <c r="P222" s="145">
        <f>O222*H222</f>
        <v>2.7821700000000003</v>
      </c>
      <c r="Q222" s="145">
        <v>2.7579999999999998E-4</v>
      </c>
      <c r="R222" s="145">
        <f>Q222*H222</f>
        <v>8.9745319999999986E-3</v>
      </c>
      <c r="S222" s="145">
        <v>0</v>
      </c>
      <c r="T222" s="146">
        <f>S222*H222</f>
        <v>0</v>
      </c>
      <c r="AR222" s="147" t="s">
        <v>187</v>
      </c>
      <c r="AT222" s="147" t="s">
        <v>147</v>
      </c>
      <c r="AU222" s="147" t="s">
        <v>152</v>
      </c>
      <c r="AY222" s="17" t="s">
        <v>144</v>
      </c>
      <c r="BE222" s="148">
        <f>IF(N222="základná",J222,0)</f>
        <v>0</v>
      </c>
      <c r="BF222" s="148">
        <f>IF(N222="znížená",J222,0)</f>
        <v>0</v>
      </c>
      <c r="BG222" s="148">
        <f>IF(N222="zákl. prenesená",J222,0)</f>
        <v>0</v>
      </c>
      <c r="BH222" s="148">
        <f>IF(N222="zníž. prenesená",J222,0)</f>
        <v>0</v>
      </c>
      <c r="BI222" s="148">
        <f>IF(N222="nulová",J222,0)</f>
        <v>0</v>
      </c>
      <c r="BJ222" s="17" t="s">
        <v>152</v>
      </c>
      <c r="BK222" s="148">
        <f>ROUND(I222*H222,2)</f>
        <v>0</v>
      </c>
      <c r="BL222" s="17" t="s">
        <v>187</v>
      </c>
      <c r="BM222" s="147" t="s">
        <v>337</v>
      </c>
    </row>
    <row r="223" spans="2:65" s="1" customFormat="1" ht="24.2" customHeight="1">
      <c r="B223" s="135"/>
      <c r="C223" s="136" t="s">
        <v>339</v>
      </c>
      <c r="D223" s="136" t="s">
        <v>147</v>
      </c>
      <c r="E223" s="137" t="s">
        <v>667</v>
      </c>
      <c r="F223" s="138" t="s">
        <v>668</v>
      </c>
      <c r="G223" s="139" t="s">
        <v>167</v>
      </c>
      <c r="H223" s="140">
        <v>12.1</v>
      </c>
      <c r="I223" s="141"/>
      <c r="J223" s="141">
        <f>ROUND(I223*H223,2)</f>
        <v>0</v>
      </c>
      <c r="K223" s="142"/>
      <c r="L223" s="29"/>
      <c r="M223" s="143" t="s">
        <v>1</v>
      </c>
      <c r="N223" s="144" t="s">
        <v>33</v>
      </c>
      <c r="O223" s="145">
        <v>2.717E-2</v>
      </c>
      <c r="P223" s="145">
        <f>O223*H223</f>
        <v>0.32875699999999997</v>
      </c>
      <c r="Q223" s="145">
        <v>9.48E-5</v>
      </c>
      <c r="R223" s="145">
        <f>Q223*H223</f>
        <v>1.14708E-3</v>
      </c>
      <c r="S223" s="145">
        <v>0</v>
      </c>
      <c r="T223" s="146">
        <f>S223*H223</f>
        <v>0</v>
      </c>
      <c r="AR223" s="147" t="s">
        <v>187</v>
      </c>
      <c r="AT223" s="147" t="s">
        <v>147</v>
      </c>
      <c r="AU223" s="147" t="s">
        <v>152</v>
      </c>
      <c r="AY223" s="17" t="s">
        <v>144</v>
      </c>
      <c r="BE223" s="148">
        <f>IF(N223="základná",J223,0)</f>
        <v>0</v>
      </c>
      <c r="BF223" s="148">
        <f>IF(N223="znížená",J223,0)</f>
        <v>0</v>
      </c>
      <c r="BG223" s="148">
        <f>IF(N223="zákl. prenesená",J223,0)</f>
        <v>0</v>
      </c>
      <c r="BH223" s="148">
        <f>IF(N223="zníž. prenesená",J223,0)</f>
        <v>0</v>
      </c>
      <c r="BI223" s="148">
        <f>IF(N223="nulová",J223,0)</f>
        <v>0</v>
      </c>
      <c r="BJ223" s="17" t="s">
        <v>152</v>
      </c>
      <c r="BK223" s="148">
        <f>ROUND(I223*H223,2)</f>
        <v>0</v>
      </c>
      <c r="BL223" s="17" t="s">
        <v>187</v>
      </c>
      <c r="BM223" s="147" t="s">
        <v>342</v>
      </c>
    </row>
    <row r="224" spans="2:65" s="12" customFormat="1">
      <c r="B224" s="149"/>
      <c r="D224" s="150" t="s">
        <v>153</v>
      </c>
      <c r="E224" s="151" t="s">
        <v>1</v>
      </c>
      <c r="F224" s="152" t="s">
        <v>793</v>
      </c>
      <c r="H224" s="151" t="s">
        <v>1</v>
      </c>
      <c r="L224" s="149"/>
      <c r="M224" s="153"/>
      <c r="T224" s="154"/>
      <c r="AT224" s="151" t="s">
        <v>153</v>
      </c>
      <c r="AU224" s="151" t="s">
        <v>152</v>
      </c>
      <c r="AV224" s="12" t="s">
        <v>75</v>
      </c>
      <c r="AW224" s="12" t="s">
        <v>25</v>
      </c>
      <c r="AX224" s="12" t="s">
        <v>67</v>
      </c>
      <c r="AY224" s="151" t="s">
        <v>144</v>
      </c>
    </row>
    <row r="225" spans="2:65" s="13" customFormat="1">
      <c r="B225" s="155"/>
      <c r="D225" s="150" t="s">
        <v>153</v>
      </c>
      <c r="E225" s="156" t="s">
        <v>1</v>
      </c>
      <c r="F225" s="157" t="s">
        <v>820</v>
      </c>
      <c r="H225" s="158">
        <v>4.9000000000000004</v>
      </c>
      <c r="L225" s="155"/>
      <c r="M225" s="159"/>
      <c r="T225" s="160"/>
      <c r="AT225" s="156" t="s">
        <v>153</v>
      </c>
      <c r="AU225" s="156" t="s">
        <v>152</v>
      </c>
      <c r="AV225" s="13" t="s">
        <v>152</v>
      </c>
      <c r="AW225" s="13" t="s">
        <v>25</v>
      </c>
      <c r="AX225" s="13" t="s">
        <v>67</v>
      </c>
      <c r="AY225" s="156" t="s">
        <v>144</v>
      </c>
    </row>
    <row r="226" spans="2:65" s="12" customFormat="1">
      <c r="B226" s="149"/>
      <c r="D226" s="150" t="s">
        <v>153</v>
      </c>
      <c r="E226" s="151" t="s">
        <v>1</v>
      </c>
      <c r="F226" s="152" t="s">
        <v>821</v>
      </c>
      <c r="H226" s="151" t="s">
        <v>1</v>
      </c>
      <c r="L226" s="149"/>
      <c r="M226" s="153"/>
      <c r="T226" s="154"/>
      <c r="AT226" s="151" t="s">
        <v>153</v>
      </c>
      <c r="AU226" s="151" t="s">
        <v>152</v>
      </c>
      <c r="AV226" s="12" t="s">
        <v>75</v>
      </c>
      <c r="AW226" s="12" t="s">
        <v>25</v>
      </c>
      <c r="AX226" s="12" t="s">
        <v>67</v>
      </c>
      <c r="AY226" s="151" t="s">
        <v>144</v>
      </c>
    </row>
    <row r="227" spans="2:65" s="13" customFormat="1">
      <c r="B227" s="155"/>
      <c r="D227" s="150" t="s">
        <v>153</v>
      </c>
      <c r="E227" s="156" t="s">
        <v>1</v>
      </c>
      <c r="F227" s="157" t="s">
        <v>822</v>
      </c>
      <c r="H227" s="158">
        <v>4.2</v>
      </c>
      <c r="L227" s="155"/>
      <c r="M227" s="159"/>
      <c r="T227" s="160"/>
      <c r="AT227" s="156" t="s">
        <v>153</v>
      </c>
      <c r="AU227" s="156" t="s">
        <v>152</v>
      </c>
      <c r="AV227" s="13" t="s">
        <v>152</v>
      </c>
      <c r="AW227" s="13" t="s">
        <v>25</v>
      </c>
      <c r="AX227" s="13" t="s">
        <v>67</v>
      </c>
      <c r="AY227" s="156" t="s">
        <v>144</v>
      </c>
    </row>
    <row r="228" spans="2:65" s="12" customFormat="1">
      <c r="B228" s="149"/>
      <c r="D228" s="150" t="s">
        <v>153</v>
      </c>
      <c r="E228" s="151" t="s">
        <v>1</v>
      </c>
      <c r="F228" s="152" t="s">
        <v>797</v>
      </c>
      <c r="H228" s="151" t="s">
        <v>1</v>
      </c>
      <c r="L228" s="149"/>
      <c r="M228" s="153"/>
      <c r="T228" s="154"/>
      <c r="AT228" s="151" t="s">
        <v>153</v>
      </c>
      <c r="AU228" s="151" t="s">
        <v>152</v>
      </c>
      <c r="AV228" s="12" t="s">
        <v>75</v>
      </c>
      <c r="AW228" s="12" t="s">
        <v>25</v>
      </c>
      <c r="AX228" s="12" t="s">
        <v>67</v>
      </c>
      <c r="AY228" s="151" t="s">
        <v>144</v>
      </c>
    </row>
    <row r="229" spans="2:65" s="13" customFormat="1">
      <c r="B229" s="155"/>
      <c r="D229" s="150" t="s">
        <v>153</v>
      </c>
      <c r="E229" s="156" t="s">
        <v>1</v>
      </c>
      <c r="F229" s="157" t="s">
        <v>145</v>
      </c>
      <c r="H229" s="158">
        <v>3</v>
      </c>
      <c r="L229" s="155"/>
      <c r="M229" s="159"/>
      <c r="T229" s="160"/>
      <c r="AT229" s="156" t="s">
        <v>153</v>
      </c>
      <c r="AU229" s="156" t="s">
        <v>152</v>
      </c>
      <c r="AV229" s="13" t="s">
        <v>152</v>
      </c>
      <c r="AW229" s="13" t="s">
        <v>25</v>
      </c>
      <c r="AX229" s="13" t="s">
        <v>67</v>
      </c>
      <c r="AY229" s="156" t="s">
        <v>144</v>
      </c>
    </row>
    <row r="230" spans="2:65" s="14" customFormat="1">
      <c r="B230" s="161"/>
      <c r="D230" s="150" t="s">
        <v>153</v>
      </c>
      <c r="E230" s="162" t="s">
        <v>1</v>
      </c>
      <c r="F230" s="163" t="s">
        <v>156</v>
      </c>
      <c r="H230" s="164">
        <v>12.1</v>
      </c>
      <c r="L230" s="161"/>
      <c r="M230" s="165"/>
      <c r="T230" s="166"/>
      <c r="AT230" s="162" t="s">
        <v>153</v>
      </c>
      <c r="AU230" s="162" t="s">
        <v>152</v>
      </c>
      <c r="AV230" s="14" t="s">
        <v>151</v>
      </c>
      <c r="AW230" s="14" t="s">
        <v>25</v>
      </c>
      <c r="AX230" s="14" t="s">
        <v>75</v>
      </c>
      <c r="AY230" s="162" t="s">
        <v>144</v>
      </c>
    </row>
    <row r="231" spans="2:65" s="11" customFormat="1" ht="25.9" customHeight="1">
      <c r="B231" s="124"/>
      <c r="D231" s="125" t="s">
        <v>66</v>
      </c>
      <c r="E231" s="126" t="s">
        <v>674</v>
      </c>
      <c r="F231" s="126" t="s">
        <v>675</v>
      </c>
      <c r="J231" s="127">
        <f>BK231</f>
        <v>0</v>
      </c>
      <c r="L231" s="124"/>
      <c r="M231" s="128"/>
      <c r="P231" s="129">
        <f>P232</f>
        <v>16.96</v>
      </c>
      <c r="R231" s="129">
        <f>R232</f>
        <v>0</v>
      </c>
      <c r="T231" s="130">
        <f>T232</f>
        <v>0</v>
      </c>
      <c r="AR231" s="125" t="s">
        <v>151</v>
      </c>
      <c r="AT231" s="131" t="s">
        <v>66</v>
      </c>
      <c r="AU231" s="131" t="s">
        <v>67</v>
      </c>
      <c r="AY231" s="125" t="s">
        <v>144</v>
      </c>
      <c r="BK231" s="132">
        <f>BK232</f>
        <v>0</v>
      </c>
    </row>
    <row r="232" spans="2:65" s="1" customFormat="1" ht="37.9" customHeight="1">
      <c r="B232" s="135"/>
      <c r="C232" s="136" t="s">
        <v>249</v>
      </c>
      <c r="D232" s="136" t="s">
        <v>147</v>
      </c>
      <c r="E232" s="137" t="s">
        <v>676</v>
      </c>
      <c r="F232" s="138" t="s">
        <v>677</v>
      </c>
      <c r="G232" s="139" t="s">
        <v>678</v>
      </c>
      <c r="H232" s="140">
        <v>16</v>
      </c>
      <c r="I232" s="141"/>
      <c r="J232" s="141">
        <f>ROUND(I232*H232,2)</f>
        <v>0</v>
      </c>
      <c r="K232" s="142"/>
      <c r="L232" s="29"/>
      <c r="M232" s="183" t="s">
        <v>1</v>
      </c>
      <c r="N232" s="184" t="s">
        <v>33</v>
      </c>
      <c r="O232" s="185">
        <v>1.06</v>
      </c>
      <c r="P232" s="185">
        <f>O232*H232</f>
        <v>16.96</v>
      </c>
      <c r="Q232" s="185">
        <v>0</v>
      </c>
      <c r="R232" s="185">
        <f>Q232*H232</f>
        <v>0</v>
      </c>
      <c r="S232" s="185">
        <v>0</v>
      </c>
      <c r="T232" s="186">
        <f>S232*H232</f>
        <v>0</v>
      </c>
      <c r="AR232" s="147" t="s">
        <v>679</v>
      </c>
      <c r="AT232" s="147" t="s">
        <v>147</v>
      </c>
      <c r="AU232" s="147" t="s">
        <v>75</v>
      </c>
      <c r="AY232" s="17" t="s">
        <v>144</v>
      </c>
      <c r="BE232" s="148">
        <f>IF(N232="základná",J232,0)</f>
        <v>0</v>
      </c>
      <c r="BF232" s="148">
        <f>IF(N232="znížená",J232,0)</f>
        <v>0</v>
      </c>
      <c r="BG232" s="148">
        <f>IF(N232="zákl. prenesená",J232,0)</f>
        <v>0</v>
      </c>
      <c r="BH232" s="148">
        <f>IF(N232="zníž. prenesená",J232,0)</f>
        <v>0</v>
      </c>
      <c r="BI232" s="148">
        <f>IF(N232="nulová",J232,0)</f>
        <v>0</v>
      </c>
      <c r="BJ232" s="17" t="s">
        <v>152</v>
      </c>
      <c r="BK232" s="148">
        <f>ROUND(I232*H232,2)</f>
        <v>0</v>
      </c>
      <c r="BL232" s="17" t="s">
        <v>679</v>
      </c>
      <c r="BM232" s="147" t="s">
        <v>823</v>
      </c>
    </row>
    <row r="233" spans="2:65" s="1" customFormat="1" ht="6.95" customHeight="1">
      <c r="B233" s="44"/>
      <c r="C233" s="45"/>
      <c r="D233" s="45"/>
      <c r="E233" s="45"/>
      <c r="F233" s="45"/>
      <c r="G233" s="45"/>
      <c r="H233" s="45"/>
      <c r="I233" s="45"/>
      <c r="J233" s="45"/>
      <c r="K233" s="45"/>
      <c r="L233" s="29"/>
    </row>
  </sheetData>
  <autoFilter ref="C123:K232" xr:uid="{00000000-0009-0000-0000-000004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41"/>
  <sheetViews>
    <sheetView showGridLines="0" topLeftCell="A110" workbookViewId="0">
      <selection activeCell="I128" sqref="I12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824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ROUND(J125,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ROUND((SUM(BE125:BE240)),  2)</f>
        <v>0</v>
      </c>
      <c r="G33" s="92"/>
      <c r="H33" s="92"/>
      <c r="I33" s="93">
        <v>0.23</v>
      </c>
      <c r="J33" s="91">
        <f>ROUND(((SUM(BE125:BE240))*I33),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ROUND((SUM(BF125:BF240)),  2)</f>
        <v>0</v>
      </c>
      <c r="I34" s="95">
        <v>0.23</v>
      </c>
      <c r="J34" s="94">
        <f>ROUND(((SUM(BF125:BF240))*I34),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ROUND((SUM(BG125:BG240)),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ROUND((SUM(BH125:BH240)),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ROUND((SUM(BI125:BI240)),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05 - 2.21 Kancelária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J125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J126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J127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J135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J161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J169</f>
        <v>0</v>
      </c>
      <c r="L101" s="107"/>
    </row>
    <row r="102" spans="2:12" s="9" customFormat="1" ht="19.899999999999999" customHeight="1">
      <c r="B102" s="111"/>
      <c r="D102" s="112" t="s">
        <v>123</v>
      </c>
      <c r="E102" s="113"/>
      <c r="F102" s="113"/>
      <c r="G102" s="113"/>
      <c r="H102" s="113"/>
      <c r="I102" s="113"/>
      <c r="J102" s="114">
        <f>J170</f>
        <v>0</v>
      </c>
      <c r="L102" s="111"/>
    </row>
    <row r="103" spans="2:12" s="9" customFormat="1" ht="19.899999999999999" customHeight="1">
      <c r="B103" s="111"/>
      <c r="D103" s="112" t="s">
        <v>126</v>
      </c>
      <c r="E103" s="113"/>
      <c r="F103" s="113"/>
      <c r="G103" s="113"/>
      <c r="H103" s="113"/>
      <c r="I103" s="113"/>
      <c r="J103" s="114">
        <f>J171</f>
        <v>0</v>
      </c>
      <c r="L103" s="111"/>
    </row>
    <row r="104" spans="2:12" s="9" customFormat="1" ht="19.899999999999999" customHeight="1">
      <c r="B104" s="111"/>
      <c r="D104" s="112" t="s">
        <v>128</v>
      </c>
      <c r="E104" s="113"/>
      <c r="F104" s="113"/>
      <c r="G104" s="113"/>
      <c r="H104" s="113"/>
      <c r="I104" s="113"/>
      <c r="J104" s="114">
        <f>J198</f>
        <v>0</v>
      </c>
      <c r="L104" s="111"/>
    </row>
    <row r="105" spans="2:12" s="8" customFormat="1" ht="24.95" customHeight="1">
      <c r="B105" s="107"/>
      <c r="D105" s="108" t="s">
        <v>129</v>
      </c>
      <c r="E105" s="109"/>
      <c r="F105" s="109"/>
      <c r="G105" s="109"/>
      <c r="H105" s="109"/>
      <c r="I105" s="109"/>
      <c r="J105" s="110">
        <f>J239</f>
        <v>0</v>
      </c>
      <c r="L105" s="107"/>
    </row>
    <row r="106" spans="2:12" s="1" customFormat="1" ht="21.75" customHeight="1">
      <c r="B106" s="29"/>
      <c r="L106" s="29"/>
    </row>
    <row r="107" spans="2:12" s="1" customFormat="1" ht="6.95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29"/>
    </row>
    <row r="111" spans="2:12" s="1" customFormat="1" ht="6.95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29"/>
    </row>
    <row r="112" spans="2:12" s="1" customFormat="1" ht="24.95" customHeight="1">
      <c r="B112" s="29"/>
      <c r="C112" s="21" t="s">
        <v>130</v>
      </c>
      <c r="L112" s="29"/>
    </row>
    <row r="113" spans="2:65" s="1" customFormat="1" ht="6.95" customHeight="1">
      <c r="B113" s="29"/>
      <c r="L113" s="29"/>
    </row>
    <row r="114" spans="2:65" s="1" customFormat="1" ht="12" customHeight="1">
      <c r="B114" s="29"/>
      <c r="C114" s="26" t="s">
        <v>12</v>
      </c>
      <c r="L114" s="29"/>
    </row>
    <row r="115" spans="2:65" s="1" customFormat="1" ht="16.5" customHeight="1">
      <c r="B115" s="29"/>
      <c r="E115" s="225" t="str">
        <f>E7</f>
        <v>MHTH_Teplárenská - Rekonštrukcia miestnosti v budove SP 12 na +4,200</v>
      </c>
      <c r="F115" s="226"/>
      <c r="G115" s="226"/>
      <c r="H115" s="226"/>
      <c r="L115" s="29"/>
    </row>
    <row r="116" spans="2:65" s="1" customFormat="1" ht="12" customHeight="1">
      <c r="B116" s="29"/>
      <c r="C116" s="26" t="s">
        <v>105</v>
      </c>
      <c r="L116" s="29"/>
    </row>
    <row r="117" spans="2:65" s="1" customFormat="1" ht="16.5" customHeight="1">
      <c r="B117" s="29"/>
      <c r="E117" s="201" t="str">
        <f>E9</f>
        <v>05 - 2.21 Kancelária</v>
      </c>
      <c r="F117" s="224"/>
      <c r="G117" s="224"/>
      <c r="H117" s="224"/>
      <c r="L117" s="29"/>
    </row>
    <row r="118" spans="2:65" s="1" customFormat="1" ht="6.95" customHeight="1">
      <c r="B118" s="29"/>
      <c r="L118" s="29"/>
    </row>
    <row r="119" spans="2:65" s="1" customFormat="1" ht="12" customHeight="1">
      <c r="B119" s="29"/>
      <c r="C119" s="26" t="s">
        <v>15</v>
      </c>
      <c r="F119" s="24" t="str">
        <f>F12</f>
        <v xml:space="preserve"> </v>
      </c>
      <c r="I119" s="26" t="s">
        <v>17</v>
      </c>
      <c r="J119" s="52" t="str">
        <f>IF(J12="","",J12)</f>
        <v>16. 9. 2026</v>
      </c>
      <c r="L119" s="29"/>
    </row>
    <row r="120" spans="2:65" s="1" customFormat="1" ht="6.95" customHeight="1">
      <c r="B120" s="29"/>
      <c r="L120" s="29"/>
    </row>
    <row r="121" spans="2:65" s="1" customFormat="1" ht="15.2" customHeight="1">
      <c r="B121" s="29"/>
      <c r="C121" s="26" t="s">
        <v>19</v>
      </c>
      <c r="F121" s="24" t="str">
        <f>E15</f>
        <v xml:space="preserve"> </v>
      </c>
      <c r="I121" s="26" t="s">
        <v>23</v>
      </c>
      <c r="J121" s="27" t="str">
        <f>E21</f>
        <v xml:space="preserve"> </v>
      </c>
      <c r="L121" s="29"/>
    </row>
    <row r="122" spans="2:65" s="1" customFormat="1" ht="15.2" customHeight="1">
      <c r="B122" s="29"/>
      <c r="C122" s="26" t="s">
        <v>22</v>
      </c>
      <c r="F122" s="24" t="str">
        <f>IF(E18="","",E18)</f>
        <v xml:space="preserve"> </v>
      </c>
      <c r="I122" s="26" t="s">
        <v>24</v>
      </c>
      <c r="J122" s="27" t="str">
        <f>E24</f>
        <v xml:space="preserve"> </v>
      </c>
      <c r="L122" s="29"/>
    </row>
    <row r="123" spans="2:65" s="1" customFormat="1" ht="10.35" customHeight="1">
      <c r="B123" s="29"/>
      <c r="L123" s="29"/>
    </row>
    <row r="124" spans="2:65" s="10" customFormat="1" ht="29.25" customHeight="1">
      <c r="B124" s="115"/>
      <c r="C124" s="116" t="s">
        <v>131</v>
      </c>
      <c r="D124" s="117" t="s">
        <v>52</v>
      </c>
      <c r="E124" s="117" t="s">
        <v>48</v>
      </c>
      <c r="F124" s="117" t="s">
        <v>49</v>
      </c>
      <c r="G124" s="117" t="s">
        <v>132</v>
      </c>
      <c r="H124" s="117" t="s">
        <v>133</v>
      </c>
      <c r="I124" s="117" t="s">
        <v>134</v>
      </c>
      <c r="J124" s="118" t="s">
        <v>109</v>
      </c>
      <c r="K124" s="119" t="s">
        <v>135</v>
      </c>
      <c r="L124" s="115"/>
      <c r="M124" s="59" t="s">
        <v>1</v>
      </c>
      <c r="N124" s="60" t="s">
        <v>31</v>
      </c>
      <c r="O124" s="60" t="s">
        <v>136</v>
      </c>
      <c r="P124" s="60" t="s">
        <v>137</v>
      </c>
      <c r="Q124" s="60" t="s">
        <v>138</v>
      </c>
      <c r="R124" s="60" t="s">
        <v>139</v>
      </c>
      <c r="S124" s="60" t="s">
        <v>140</v>
      </c>
      <c r="T124" s="61" t="s">
        <v>141</v>
      </c>
    </row>
    <row r="125" spans="2:65" s="1" customFormat="1" ht="22.9" customHeight="1">
      <c r="B125" s="29"/>
      <c r="C125" s="64" t="s">
        <v>110</v>
      </c>
      <c r="J125" s="120">
        <f>BK125</f>
        <v>0</v>
      </c>
      <c r="L125" s="29"/>
      <c r="M125" s="62"/>
      <c r="N125" s="53"/>
      <c r="O125" s="53"/>
      <c r="P125" s="121">
        <f>P126+P169+P239</f>
        <v>76.643808699999994</v>
      </c>
      <c r="Q125" s="53"/>
      <c r="R125" s="121">
        <f>R126+R169+R239</f>
        <v>0.36239701540000002</v>
      </c>
      <c r="S125" s="53"/>
      <c r="T125" s="122">
        <f>T126+T169+T239</f>
        <v>0.18109940000000002</v>
      </c>
      <c r="AT125" s="17" t="s">
        <v>66</v>
      </c>
      <c r="AU125" s="17" t="s">
        <v>111</v>
      </c>
      <c r="BK125" s="123">
        <f>BK126+BK169+BK239</f>
        <v>0</v>
      </c>
    </row>
    <row r="126" spans="2:65" s="11" customFormat="1" ht="25.9" customHeight="1">
      <c r="B126" s="124"/>
      <c r="D126" s="125" t="s">
        <v>66</v>
      </c>
      <c r="E126" s="126" t="s">
        <v>142</v>
      </c>
      <c r="F126" s="126" t="s">
        <v>143</v>
      </c>
      <c r="J126" s="127">
        <f>BK126</f>
        <v>0</v>
      </c>
      <c r="L126" s="124"/>
      <c r="M126" s="128"/>
      <c r="P126" s="129">
        <f>P127+P135+P161</f>
        <v>21.820584960000001</v>
      </c>
      <c r="R126" s="129">
        <f>R127+R135+R161</f>
        <v>0.16955968920000003</v>
      </c>
      <c r="T126" s="130">
        <f>T127+T135+T161</f>
        <v>0.14259200000000002</v>
      </c>
      <c r="AR126" s="125" t="s">
        <v>75</v>
      </c>
      <c r="AT126" s="131" t="s">
        <v>66</v>
      </c>
      <c r="AU126" s="131" t="s">
        <v>67</v>
      </c>
      <c r="AY126" s="125" t="s">
        <v>144</v>
      </c>
      <c r="BK126" s="132">
        <f>BK127+BK135+BK161</f>
        <v>0</v>
      </c>
    </row>
    <row r="127" spans="2:65" s="11" customFormat="1" ht="22.9" customHeight="1">
      <c r="B127" s="124"/>
      <c r="D127" s="125" t="s">
        <v>66</v>
      </c>
      <c r="E127" s="133" t="s">
        <v>161</v>
      </c>
      <c r="F127" s="133" t="s">
        <v>162</v>
      </c>
      <c r="J127" s="134">
        <f>BK127</f>
        <v>0</v>
      </c>
      <c r="L127" s="124"/>
      <c r="M127" s="128"/>
      <c r="P127" s="129">
        <f>SUM(P128:P134)</f>
        <v>4.8417113600000006</v>
      </c>
      <c r="R127" s="129">
        <f>SUM(R128:R134)</f>
        <v>0.14189329920000002</v>
      </c>
      <c r="T127" s="130">
        <f>SUM(T128:T134)</f>
        <v>0</v>
      </c>
      <c r="AR127" s="125" t="s">
        <v>75</v>
      </c>
      <c r="AT127" s="131" t="s">
        <v>66</v>
      </c>
      <c r="AU127" s="131" t="s">
        <v>75</v>
      </c>
      <c r="AY127" s="125" t="s">
        <v>144</v>
      </c>
      <c r="BK127" s="132">
        <f>SUM(BK128:BK134)</f>
        <v>0</v>
      </c>
    </row>
    <row r="128" spans="2:65" s="1" customFormat="1" ht="24.2" customHeight="1">
      <c r="B128" s="135"/>
      <c r="C128" s="136" t="s">
        <v>75</v>
      </c>
      <c r="D128" s="136" t="s">
        <v>147</v>
      </c>
      <c r="E128" s="137" t="s">
        <v>686</v>
      </c>
      <c r="F128" s="138" t="s">
        <v>687</v>
      </c>
      <c r="G128" s="139" t="s">
        <v>159</v>
      </c>
      <c r="H128" s="140">
        <v>35.648000000000003</v>
      </c>
      <c r="I128" s="141"/>
      <c r="J128" s="141">
        <f>ROUND(I128*H128,2)</f>
        <v>0</v>
      </c>
      <c r="K128" s="142"/>
      <c r="L128" s="29"/>
      <c r="M128" s="143" t="s">
        <v>1</v>
      </c>
      <c r="N128" s="144" t="s">
        <v>33</v>
      </c>
      <c r="O128" s="145">
        <v>0.13582</v>
      </c>
      <c r="P128" s="145">
        <f>O128*H128</f>
        <v>4.8417113600000006</v>
      </c>
      <c r="Q128" s="145">
        <v>3.9804000000000003E-3</v>
      </c>
      <c r="R128" s="145">
        <f>Q128*H128</f>
        <v>0.14189329920000002</v>
      </c>
      <c r="S128" s="145">
        <v>0</v>
      </c>
      <c r="T128" s="146">
        <f>S128*H128</f>
        <v>0</v>
      </c>
      <c r="AR128" s="147" t="s">
        <v>151</v>
      </c>
      <c r="AT128" s="147" t="s">
        <v>147</v>
      </c>
      <c r="AU128" s="147" t="s">
        <v>152</v>
      </c>
      <c r="AY128" s="17" t="s">
        <v>144</v>
      </c>
      <c r="BE128" s="148">
        <f>IF(N128="základná",J128,0)</f>
        <v>0</v>
      </c>
      <c r="BF128" s="148">
        <f>IF(N128="znížená",J128,0)</f>
        <v>0</v>
      </c>
      <c r="BG128" s="148">
        <f>IF(N128="zákl. prenesená",J128,0)</f>
        <v>0</v>
      </c>
      <c r="BH128" s="148">
        <f>IF(N128="zníž. prenesená",J128,0)</f>
        <v>0</v>
      </c>
      <c r="BI128" s="148">
        <f>IF(N128="nulová",J128,0)</f>
        <v>0</v>
      </c>
      <c r="BJ128" s="17" t="s">
        <v>152</v>
      </c>
      <c r="BK128" s="148">
        <f>ROUND(I128*H128,2)</f>
        <v>0</v>
      </c>
      <c r="BL128" s="17" t="s">
        <v>151</v>
      </c>
      <c r="BM128" s="147" t="s">
        <v>152</v>
      </c>
    </row>
    <row r="129" spans="2:65" s="13" customFormat="1">
      <c r="B129" s="155"/>
      <c r="D129" s="150" t="s">
        <v>153</v>
      </c>
      <c r="E129" s="156" t="s">
        <v>1</v>
      </c>
      <c r="F129" s="157" t="s">
        <v>825</v>
      </c>
      <c r="H129" s="158">
        <v>39.847499999999997</v>
      </c>
      <c r="L129" s="155"/>
      <c r="M129" s="159"/>
      <c r="T129" s="160"/>
      <c r="AT129" s="156" t="s">
        <v>153</v>
      </c>
      <c r="AU129" s="156" t="s">
        <v>152</v>
      </c>
      <c r="AV129" s="13" t="s">
        <v>152</v>
      </c>
      <c r="AW129" s="13" t="s">
        <v>25</v>
      </c>
      <c r="AX129" s="13" t="s">
        <v>67</v>
      </c>
      <c r="AY129" s="156" t="s">
        <v>144</v>
      </c>
    </row>
    <row r="130" spans="2:65" s="12" customFormat="1">
      <c r="B130" s="149"/>
      <c r="D130" s="150" t="s">
        <v>153</v>
      </c>
      <c r="E130" s="151" t="s">
        <v>1</v>
      </c>
      <c r="F130" s="152" t="s">
        <v>744</v>
      </c>
      <c r="H130" s="151" t="s">
        <v>1</v>
      </c>
      <c r="L130" s="149"/>
      <c r="M130" s="153"/>
      <c r="T130" s="154"/>
      <c r="AT130" s="151" t="s">
        <v>153</v>
      </c>
      <c r="AU130" s="151" t="s">
        <v>152</v>
      </c>
      <c r="AV130" s="12" t="s">
        <v>75</v>
      </c>
      <c r="AW130" s="12" t="s">
        <v>25</v>
      </c>
      <c r="AX130" s="12" t="s">
        <v>67</v>
      </c>
      <c r="AY130" s="151" t="s">
        <v>144</v>
      </c>
    </row>
    <row r="131" spans="2:65" s="13" customFormat="1">
      <c r="B131" s="155"/>
      <c r="D131" s="150" t="s">
        <v>153</v>
      </c>
      <c r="E131" s="156" t="s">
        <v>1</v>
      </c>
      <c r="F131" s="157" t="s">
        <v>802</v>
      </c>
      <c r="H131" s="158">
        <v>-1.8</v>
      </c>
      <c r="L131" s="155"/>
      <c r="M131" s="159"/>
      <c r="T131" s="160"/>
      <c r="AT131" s="156" t="s">
        <v>153</v>
      </c>
      <c r="AU131" s="156" t="s">
        <v>152</v>
      </c>
      <c r="AV131" s="13" t="s">
        <v>152</v>
      </c>
      <c r="AW131" s="13" t="s">
        <v>25</v>
      </c>
      <c r="AX131" s="13" t="s">
        <v>67</v>
      </c>
      <c r="AY131" s="156" t="s">
        <v>144</v>
      </c>
    </row>
    <row r="132" spans="2:65" s="12" customFormat="1">
      <c r="B132" s="149"/>
      <c r="D132" s="150" t="s">
        <v>153</v>
      </c>
      <c r="E132" s="151" t="s">
        <v>1</v>
      </c>
      <c r="F132" s="152" t="s">
        <v>803</v>
      </c>
      <c r="H132" s="151" t="s">
        <v>1</v>
      </c>
      <c r="L132" s="149"/>
      <c r="M132" s="153"/>
      <c r="T132" s="154"/>
      <c r="AT132" s="151" t="s">
        <v>153</v>
      </c>
      <c r="AU132" s="151" t="s">
        <v>152</v>
      </c>
      <c r="AV132" s="12" t="s">
        <v>75</v>
      </c>
      <c r="AW132" s="12" t="s">
        <v>25</v>
      </c>
      <c r="AX132" s="12" t="s">
        <v>67</v>
      </c>
      <c r="AY132" s="151" t="s">
        <v>144</v>
      </c>
    </row>
    <row r="133" spans="2:65" s="13" customFormat="1">
      <c r="B133" s="155"/>
      <c r="D133" s="150" t="s">
        <v>153</v>
      </c>
      <c r="E133" s="156" t="s">
        <v>1</v>
      </c>
      <c r="F133" s="157" t="s">
        <v>826</v>
      </c>
      <c r="H133" s="158">
        <v>-2.4</v>
      </c>
      <c r="L133" s="155"/>
      <c r="M133" s="159"/>
      <c r="T133" s="160"/>
      <c r="AT133" s="156" t="s">
        <v>153</v>
      </c>
      <c r="AU133" s="156" t="s">
        <v>152</v>
      </c>
      <c r="AV133" s="13" t="s">
        <v>152</v>
      </c>
      <c r="AW133" s="13" t="s">
        <v>25</v>
      </c>
      <c r="AX133" s="13" t="s">
        <v>67</v>
      </c>
      <c r="AY133" s="156" t="s">
        <v>144</v>
      </c>
    </row>
    <row r="134" spans="2:65" s="14" customFormat="1">
      <c r="B134" s="161"/>
      <c r="D134" s="150" t="s">
        <v>153</v>
      </c>
      <c r="E134" s="162" t="s">
        <v>1</v>
      </c>
      <c r="F134" s="163" t="s">
        <v>156</v>
      </c>
      <c r="H134" s="164">
        <v>35.647500000000001</v>
      </c>
      <c r="L134" s="161"/>
      <c r="M134" s="165"/>
      <c r="T134" s="166"/>
      <c r="AT134" s="162" t="s">
        <v>153</v>
      </c>
      <c r="AU134" s="162" t="s">
        <v>152</v>
      </c>
      <c r="AV134" s="14" t="s">
        <v>151</v>
      </c>
      <c r="AW134" s="14" t="s">
        <v>25</v>
      </c>
      <c r="AX134" s="14" t="s">
        <v>75</v>
      </c>
      <c r="AY134" s="162" t="s">
        <v>144</v>
      </c>
    </row>
    <row r="135" spans="2:65" s="11" customFormat="1" ht="22.9" customHeight="1">
      <c r="B135" s="124"/>
      <c r="D135" s="125" t="s">
        <v>66</v>
      </c>
      <c r="E135" s="133" t="s">
        <v>191</v>
      </c>
      <c r="F135" s="133" t="s">
        <v>230</v>
      </c>
      <c r="J135" s="134">
        <f>BK135</f>
        <v>0</v>
      </c>
      <c r="L135" s="124"/>
      <c r="M135" s="128"/>
      <c r="P135" s="129">
        <f>SUM(P136:P160)</f>
        <v>16.3407053</v>
      </c>
      <c r="R135" s="129">
        <f>SUM(R136:R160)</f>
        <v>2.7666389999999999E-2</v>
      </c>
      <c r="T135" s="130">
        <f>SUM(T136:T160)</f>
        <v>0.14259200000000002</v>
      </c>
      <c r="AR135" s="125" t="s">
        <v>75</v>
      </c>
      <c r="AT135" s="131" t="s">
        <v>66</v>
      </c>
      <c r="AU135" s="131" t="s">
        <v>75</v>
      </c>
      <c r="AY135" s="125" t="s">
        <v>144</v>
      </c>
      <c r="BK135" s="132">
        <f>SUM(BK136:BK160)</f>
        <v>0</v>
      </c>
    </row>
    <row r="136" spans="2:65" s="1" customFormat="1" ht="24.2" customHeight="1">
      <c r="B136" s="135"/>
      <c r="C136" s="136" t="s">
        <v>152</v>
      </c>
      <c r="D136" s="136" t="s">
        <v>147</v>
      </c>
      <c r="E136" s="137" t="s">
        <v>748</v>
      </c>
      <c r="F136" s="138" t="s">
        <v>749</v>
      </c>
      <c r="G136" s="139" t="s">
        <v>159</v>
      </c>
      <c r="H136" s="140">
        <v>17.7</v>
      </c>
      <c r="I136" s="141"/>
      <c r="J136" s="141">
        <f>ROUND(I136*H136,2)</f>
        <v>0</v>
      </c>
      <c r="K136" s="142"/>
      <c r="L136" s="29"/>
      <c r="M136" s="143" t="s">
        <v>1</v>
      </c>
      <c r="N136" s="144" t="s">
        <v>33</v>
      </c>
      <c r="O136" s="145">
        <v>9.9210000000000007E-2</v>
      </c>
      <c r="P136" s="145">
        <f>O136*H136</f>
        <v>1.7560169999999999</v>
      </c>
      <c r="Q136" s="145">
        <v>1.5286399999999999E-3</v>
      </c>
      <c r="R136" s="145">
        <f>Q136*H136</f>
        <v>2.7056927999999997E-2</v>
      </c>
      <c r="S136" s="145">
        <v>0</v>
      </c>
      <c r="T136" s="146">
        <f>S136*H136</f>
        <v>0</v>
      </c>
      <c r="AR136" s="147" t="s">
        <v>151</v>
      </c>
      <c r="AT136" s="147" t="s">
        <v>147</v>
      </c>
      <c r="AU136" s="147" t="s">
        <v>152</v>
      </c>
      <c r="AY136" s="17" t="s">
        <v>144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7" t="s">
        <v>152</v>
      </c>
      <c r="BK136" s="148">
        <f>ROUND(I136*H136,2)</f>
        <v>0</v>
      </c>
      <c r="BL136" s="17" t="s">
        <v>151</v>
      </c>
      <c r="BM136" s="147" t="s">
        <v>151</v>
      </c>
    </row>
    <row r="137" spans="2:65" s="12" customFormat="1">
      <c r="B137" s="149"/>
      <c r="D137" s="150" t="s">
        <v>153</v>
      </c>
      <c r="E137" s="151" t="s">
        <v>1</v>
      </c>
      <c r="F137" s="152" t="s">
        <v>750</v>
      </c>
      <c r="H137" s="151" t="s">
        <v>1</v>
      </c>
      <c r="L137" s="149"/>
      <c r="M137" s="153"/>
      <c r="T137" s="154"/>
      <c r="AT137" s="151" t="s">
        <v>153</v>
      </c>
      <c r="AU137" s="151" t="s">
        <v>152</v>
      </c>
      <c r="AV137" s="12" t="s">
        <v>75</v>
      </c>
      <c r="AW137" s="12" t="s">
        <v>25</v>
      </c>
      <c r="AX137" s="12" t="s">
        <v>67</v>
      </c>
      <c r="AY137" s="151" t="s">
        <v>144</v>
      </c>
    </row>
    <row r="138" spans="2:65" s="13" customFormat="1">
      <c r="B138" s="155"/>
      <c r="D138" s="150" t="s">
        <v>153</v>
      </c>
      <c r="E138" s="156" t="s">
        <v>1</v>
      </c>
      <c r="F138" s="157" t="s">
        <v>827</v>
      </c>
      <c r="H138" s="158">
        <v>17.7</v>
      </c>
      <c r="L138" s="155"/>
      <c r="M138" s="159"/>
      <c r="T138" s="160"/>
      <c r="AT138" s="156" t="s">
        <v>153</v>
      </c>
      <c r="AU138" s="156" t="s">
        <v>152</v>
      </c>
      <c r="AV138" s="13" t="s">
        <v>152</v>
      </c>
      <c r="AW138" s="13" t="s">
        <v>25</v>
      </c>
      <c r="AX138" s="13" t="s">
        <v>67</v>
      </c>
      <c r="AY138" s="156" t="s">
        <v>144</v>
      </c>
    </row>
    <row r="139" spans="2:65" s="14" customFormat="1">
      <c r="B139" s="161"/>
      <c r="D139" s="150" t="s">
        <v>153</v>
      </c>
      <c r="E139" s="162" t="s">
        <v>1</v>
      </c>
      <c r="F139" s="163" t="s">
        <v>156</v>
      </c>
      <c r="H139" s="164">
        <v>17.7</v>
      </c>
      <c r="L139" s="161"/>
      <c r="M139" s="165"/>
      <c r="T139" s="166"/>
      <c r="AT139" s="162" t="s">
        <v>153</v>
      </c>
      <c r="AU139" s="162" t="s">
        <v>152</v>
      </c>
      <c r="AV139" s="14" t="s">
        <v>151</v>
      </c>
      <c r="AW139" s="14" t="s">
        <v>25</v>
      </c>
      <c r="AX139" s="14" t="s">
        <v>75</v>
      </c>
      <c r="AY139" s="162" t="s">
        <v>144</v>
      </c>
    </row>
    <row r="140" spans="2:65" s="1" customFormat="1" ht="16.5" customHeight="1">
      <c r="B140" s="135"/>
      <c r="C140" s="136" t="s">
        <v>145</v>
      </c>
      <c r="D140" s="136" t="s">
        <v>147</v>
      </c>
      <c r="E140" s="137" t="s">
        <v>254</v>
      </c>
      <c r="F140" s="138" t="s">
        <v>255</v>
      </c>
      <c r="G140" s="139" t="s">
        <v>159</v>
      </c>
      <c r="H140" s="140">
        <v>12.438000000000001</v>
      </c>
      <c r="I140" s="141"/>
      <c r="J140" s="141">
        <f>ROUND(I140*H140,2)</f>
        <v>0</v>
      </c>
      <c r="K140" s="142"/>
      <c r="L140" s="29"/>
      <c r="M140" s="143" t="s">
        <v>1</v>
      </c>
      <c r="N140" s="144" t="s">
        <v>33</v>
      </c>
      <c r="O140" s="145">
        <v>0.32401000000000002</v>
      </c>
      <c r="P140" s="145">
        <f>O140*H140</f>
        <v>4.0300363800000003</v>
      </c>
      <c r="Q140" s="145">
        <v>4.8999999999999998E-5</v>
      </c>
      <c r="R140" s="145">
        <f>Q140*H140</f>
        <v>6.0946199999999996E-4</v>
      </c>
      <c r="S140" s="145">
        <v>0</v>
      </c>
      <c r="T140" s="146">
        <f>S140*H140</f>
        <v>0</v>
      </c>
      <c r="AR140" s="147" t="s">
        <v>151</v>
      </c>
      <c r="AT140" s="147" t="s">
        <v>147</v>
      </c>
      <c r="AU140" s="147" t="s">
        <v>152</v>
      </c>
      <c r="AY140" s="17" t="s">
        <v>144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7" t="s">
        <v>152</v>
      </c>
      <c r="BK140" s="148">
        <f>ROUND(I140*H140,2)</f>
        <v>0</v>
      </c>
      <c r="BL140" s="17" t="s">
        <v>151</v>
      </c>
      <c r="BM140" s="147" t="s">
        <v>161</v>
      </c>
    </row>
    <row r="141" spans="2:65" s="1" customFormat="1" ht="33" customHeight="1">
      <c r="B141" s="135"/>
      <c r="C141" s="136" t="s">
        <v>151</v>
      </c>
      <c r="D141" s="136" t="s">
        <v>147</v>
      </c>
      <c r="E141" s="137" t="s">
        <v>759</v>
      </c>
      <c r="F141" s="138" t="s">
        <v>760</v>
      </c>
      <c r="G141" s="139" t="s">
        <v>159</v>
      </c>
      <c r="H141" s="140">
        <v>35.648000000000003</v>
      </c>
      <c r="I141" s="141"/>
      <c r="J141" s="141">
        <f>ROUND(I141*H141,2)</f>
        <v>0</v>
      </c>
      <c r="K141" s="142"/>
      <c r="L141" s="29"/>
      <c r="M141" s="143" t="s">
        <v>1</v>
      </c>
      <c r="N141" s="144" t="s">
        <v>33</v>
      </c>
      <c r="O141" s="145">
        <v>2.929E-2</v>
      </c>
      <c r="P141" s="145">
        <f>O141*H141</f>
        <v>1.04412992</v>
      </c>
      <c r="Q141" s="145">
        <v>0</v>
      </c>
      <c r="R141" s="145">
        <f>Q141*H141</f>
        <v>0</v>
      </c>
      <c r="S141" s="145">
        <v>4.0000000000000001E-3</v>
      </c>
      <c r="T141" s="146">
        <f>S141*H141</f>
        <v>0.14259200000000002</v>
      </c>
      <c r="AR141" s="147" t="s">
        <v>151</v>
      </c>
      <c r="AT141" s="147" t="s">
        <v>147</v>
      </c>
      <c r="AU141" s="147" t="s">
        <v>152</v>
      </c>
      <c r="AY141" s="17" t="s">
        <v>144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7" t="s">
        <v>152</v>
      </c>
      <c r="BK141" s="148">
        <f>ROUND(I141*H141,2)</f>
        <v>0</v>
      </c>
      <c r="BL141" s="17" t="s">
        <v>151</v>
      </c>
      <c r="BM141" s="147" t="s">
        <v>168</v>
      </c>
    </row>
    <row r="142" spans="2:65" s="13" customFormat="1">
      <c r="B142" s="155"/>
      <c r="D142" s="150" t="s">
        <v>153</v>
      </c>
      <c r="E142" s="156" t="s">
        <v>1</v>
      </c>
      <c r="F142" s="157" t="s">
        <v>825</v>
      </c>
      <c r="H142" s="158">
        <v>39.847499999999997</v>
      </c>
      <c r="L142" s="155"/>
      <c r="M142" s="159"/>
      <c r="T142" s="160"/>
      <c r="AT142" s="156" t="s">
        <v>153</v>
      </c>
      <c r="AU142" s="156" t="s">
        <v>152</v>
      </c>
      <c r="AV142" s="13" t="s">
        <v>152</v>
      </c>
      <c r="AW142" s="13" t="s">
        <v>25</v>
      </c>
      <c r="AX142" s="13" t="s">
        <v>67</v>
      </c>
      <c r="AY142" s="156" t="s">
        <v>144</v>
      </c>
    </row>
    <row r="143" spans="2:65" s="12" customFormat="1">
      <c r="B143" s="149"/>
      <c r="D143" s="150" t="s">
        <v>153</v>
      </c>
      <c r="E143" s="151" t="s">
        <v>1</v>
      </c>
      <c r="F143" s="152" t="s">
        <v>744</v>
      </c>
      <c r="H143" s="151" t="s">
        <v>1</v>
      </c>
      <c r="L143" s="149"/>
      <c r="M143" s="153"/>
      <c r="T143" s="154"/>
      <c r="AT143" s="151" t="s">
        <v>153</v>
      </c>
      <c r="AU143" s="151" t="s">
        <v>152</v>
      </c>
      <c r="AV143" s="12" t="s">
        <v>75</v>
      </c>
      <c r="AW143" s="12" t="s">
        <v>25</v>
      </c>
      <c r="AX143" s="12" t="s">
        <v>67</v>
      </c>
      <c r="AY143" s="151" t="s">
        <v>144</v>
      </c>
    </row>
    <row r="144" spans="2:65" s="13" customFormat="1">
      <c r="B144" s="155"/>
      <c r="D144" s="150" t="s">
        <v>153</v>
      </c>
      <c r="E144" s="156" t="s">
        <v>1</v>
      </c>
      <c r="F144" s="157" t="s">
        <v>802</v>
      </c>
      <c r="H144" s="158">
        <v>-1.8</v>
      </c>
      <c r="L144" s="155"/>
      <c r="M144" s="159"/>
      <c r="T144" s="160"/>
      <c r="AT144" s="156" t="s">
        <v>153</v>
      </c>
      <c r="AU144" s="156" t="s">
        <v>152</v>
      </c>
      <c r="AV144" s="13" t="s">
        <v>152</v>
      </c>
      <c r="AW144" s="13" t="s">
        <v>25</v>
      </c>
      <c r="AX144" s="13" t="s">
        <v>67</v>
      </c>
      <c r="AY144" s="156" t="s">
        <v>144</v>
      </c>
    </row>
    <row r="145" spans="2:65" s="12" customFormat="1">
      <c r="B145" s="149"/>
      <c r="D145" s="150" t="s">
        <v>153</v>
      </c>
      <c r="E145" s="151" t="s">
        <v>1</v>
      </c>
      <c r="F145" s="152" t="s">
        <v>803</v>
      </c>
      <c r="H145" s="151" t="s">
        <v>1</v>
      </c>
      <c r="L145" s="149"/>
      <c r="M145" s="153"/>
      <c r="T145" s="154"/>
      <c r="AT145" s="151" t="s">
        <v>153</v>
      </c>
      <c r="AU145" s="151" t="s">
        <v>152</v>
      </c>
      <c r="AV145" s="12" t="s">
        <v>75</v>
      </c>
      <c r="AW145" s="12" t="s">
        <v>25</v>
      </c>
      <c r="AX145" s="12" t="s">
        <v>67</v>
      </c>
      <c r="AY145" s="151" t="s">
        <v>144</v>
      </c>
    </row>
    <row r="146" spans="2:65" s="13" customFormat="1">
      <c r="B146" s="155"/>
      <c r="D146" s="150" t="s">
        <v>153</v>
      </c>
      <c r="E146" s="156" t="s">
        <v>1</v>
      </c>
      <c r="F146" s="157" t="s">
        <v>826</v>
      </c>
      <c r="H146" s="158">
        <v>-2.4</v>
      </c>
      <c r="L146" s="155"/>
      <c r="M146" s="159"/>
      <c r="T146" s="160"/>
      <c r="AT146" s="156" t="s">
        <v>153</v>
      </c>
      <c r="AU146" s="156" t="s">
        <v>152</v>
      </c>
      <c r="AV146" s="13" t="s">
        <v>152</v>
      </c>
      <c r="AW146" s="13" t="s">
        <v>25</v>
      </c>
      <c r="AX146" s="13" t="s">
        <v>67</v>
      </c>
      <c r="AY146" s="156" t="s">
        <v>144</v>
      </c>
    </row>
    <row r="147" spans="2:65" s="14" customFormat="1">
      <c r="B147" s="161"/>
      <c r="D147" s="150" t="s">
        <v>153</v>
      </c>
      <c r="E147" s="162" t="s">
        <v>1</v>
      </c>
      <c r="F147" s="163" t="s">
        <v>156</v>
      </c>
      <c r="H147" s="164">
        <v>35.647500000000001</v>
      </c>
      <c r="L147" s="161"/>
      <c r="M147" s="165"/>
      <c r="T147" s="166"/>
      <c r="AT147" s="162" t="s">
        <v>153</v>
      </c>
      <c r="AU147" s="162" t="s">
        <v>152</v>
      </c>
      <c r="AV147" s="14" t="s">
        <v>151</v>
      </c>
      <c r="AW147" s="14" t="s">
        <v>25</v>
      </c>
      <c r="AX147" s="14" t="s">
        <v>75</v>
      </c>
      <c r="AY147" s="162" t="s">
        <v>144</v>
      </c>
    </row>
    <row r="148" spans="2:65" s="1" customFormat="1" ht="21.75" customHeight="1">
      <c r="B148" s="135"/>
      <c r="C148" s="136" t="s">
        <v>171</v>
      </c>
      <c r="D148" s="136" t="s">
        <v>147</v>
      </c>
      <c r="E148" s="137" t="s">
        <v>323</v>
      </c>
      <c r="F148" s="138" t="s">
        <v>324</v>
      </c>
      <c r="G148" s="139" t="s">
        <v>325</v>
      </c>
      <c r="H148" s="140">
        <v>1.778</v>
      </c>
      <c r="I148" s="141"/>
      <c r="J148" s="141">
        <f>ROUND(I148*H148,2)</f>
        <v>0</v>
      </c>
      <c r="K148" s="142"/>
      <c r="L148" s="29"/>
      <c r="M148" s="143" t="s">
        <v>1</v>
      </c>
      <c r="N148" s="144" t="s">
        <v>33</v>
      </c>
      <c r="O148" s="145">
        <v>1.972</v>
      </c>
      <c r="P148" s="145">
        <f>O148*H148</f>
        <v>3.5062160000000002</v>
      </c>
      <c r="Q148" s="145">
        <v>0</v>
      </c>
      <c r="R148" s="145">
        <f>Q148*H148</f>
        <v>0</v>
      </c>
      <c r="S148" s="145">
        <v>0</v>
      </c>
      <c r="T148" s="146">
        <f>S148*H148</f>
        <v>0</v>
      </c>
      <c r="AR148" s="147" t="s">
        <v>151</v>
      </c>
      <c r="AT148" s="147" t="s">
        <v>147</v>
      </c>
      <c r="AU148" s="147" t="s">
        <v>152</v>
      </c>
      <c r="AY148" s="17" t="s">
        <v>144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7" t="s">
        <v>152</v>
      </c>
      <c r="BK148" s="148">
        <f>ROUND(I148*H148,2)</f>
        <v>0</v>
      </c>
      <c r="BL148" s="17" t="s">
        <v>151</v>
      </c>
      <c r="BM148" s="147" t="s">
        <v>101</v>
      </c>
    </row>
    <row r="149" spans="2:65" s="1" customFormat="1" ht="24.2" customHeight="1">
      <c r="B149" s="135"/>
      <c r="C149" s="136" t="s">
        <v>161</v>
      </c>
      <c r="D149" s="136" t="s">
        <v>147</v>
      </c>
      <c r="E149" s="137" t="s">
        <v>327</v>
      </c>
      <c r="F149" s="138" t="s">
        <v>328</v>
      </c>
      <c r="G149" s="139" t="s">
        <v>325</v>
      </c>
      <c r="H149" s="140">
        <v>3.556</v>
      </c>
      <c r="I149" s="141"/>
      <c r="J149" s="141">
        <f>ROUND(I149*H149,2)</f>
        <v>0</v>
      </c>
      <c r="K149" s="142"/>
      <c r="L149" s="29"/>
      <c r="M149" s="143" t="s">
        <v>1</v>
      </c>
      <c r="N149" s="144" t="s">
        <v>33</v>
      </c>
      <c r="O149" s="145">
        <v>0.61899999999999999</v>
      </c>
      <c r="P149" s="145">
        <f>O149*H149</f>
        <v>2.2011639999999999</v>
      </c>
      <c r="Q149" s="145">
        <v>0</v>
      </c>
      <c r="R149" s="145">
        <f>Q149*H149</f>
        <v>0</v>
      </c>
      <c r="S149" s="145">
        <v>0</v>
      </c>
      <c r="T149" s="146">
        <f>S149*H149</f>
        <v>0</v>
      </c>
      <c r="AR149" s="147" t="s">
        <v>151</v>
      </c>
      <c r="AT149" s="147" t="s">
        <v>147</v>
      </c>
      <c r="AU149" s="147" t="s">
        <v>152</v>
      </c>
      <c r="AY149" s="17" t="s">
        <v>144</v>
      </c>
      <c r="BE149" s="148">
        <f>IF(N149="základná",J149,0)</f>
        <v>0</v>
      </c>
      <c r="BF149" s="148">
        <f>IF(N149="znížená",J149,0)</f>
        <v>0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7" t="s">
        <v>152</v>
      </c>
      <c r="BK149" s="148">
        <f>ROUND(I149*H149,2)</f>
        <v>0</v>
      </c>
      <c r="BL149" s="17" t="s">
        <v>151</v>
      </c>
      <c r="BM149" s="147" t="s">
        <v>178</v>
      </c>
    </row>
    <row r="150" spans="2:65" s="13" customFormat="1">
      <c r="B150" s="155"/>
      <c r="D150" s="150" t="s">
        <v>153</v>
      </c>
      <c r="E150" s="156" t="s">
        <v>1</v>
      </c>
      <c r="F150" s="157" t="s">
        <v>828</v>
      </c>
      <c r="H150" s="158">
        <v>3.556</v>
      </c>
      <c r="L150" s="155"/>
      <c r="M150" s="159"/>
      <c r="T150" s="160"/>
      <c r="AT150" s="156" t="s">
        <v>153</v>
      </c>
      <c r="AU150" s="156" t="s">
        <v>152</v>
      </c>
      <c r="AV150" s="13" t="s">
        <v>152</v>
      </c>
      <c r="AW150" s="13" t="s">
        <v>25</v>
      </c>
      <c r="AX150" s="13" t="s">
        <v>67</v>
      </c>
      <c r="AY150" s="156" t="s">
        <v>144</v>
      </c>
    </row>
    <row r="151" spans="2:65" s="14" customFormat="1">
      <c r="B151" s="161"/>
      <c r="D151" s="150" t="s">
        <v>153</v>
      </c>
      <c r="E151" s="162" t="s">
        <v>1</v>
      </c>
      <c r="F151" s="163" t="s">
        <v>156</v>
      </c>
      <c r="H151" s="164">
        <v>3.556</v>
      </c>
      <c r="L151" s="161"/>
      <c r="M151" s="165"/>
      <c r="T151" s="166"/>
      <c r="AT151" s="162" t="s">
        <v>153</v>
      </c>
      <c r="AU151" s="162" t="s">
        <v>152</v>
      </c>
      <c r="AV151" s="14" t="s">
        <v>151</v>
      </c>
      <c r="AW151" s="14" t="s">
        <v>25</v>
      </c>
      <c r="AX151" s="14" t="s">
        <v>75</v>
      </c>
      <c r="AY151" s="162" t="s">
        <v>144</v>
      </c>
    </row>
    <row r="152" spans="2:65" s="1" customFormat="1" ht="24.2" customHeight="1">
      <c r="B152" s="135"/>
      <c r="C152" s="136" t="s">
        <v>180</v>
      </c>
      <c r="D152" s="136" t="s">
        <v>147</v>
      </c>
      <c r="E152" s="137" t="s">
        <v>332</v>
      </c>
      <c r="F152" s="138" t="s">
        <v>333</v>
      </c>
      <c r="G152" s="139" t="s">
        <v>325</v>
      </c>
      <c r="H152" s="140">
        <v>1.778</v>
      </c>
      <c r="I152" s="141"/>
      <c r="J152" s="141">
        <f>ROUND(I152*H152,2)</f>
        <v>0</v>
      </c>
      <c r="K152" s="142"/>
      <c r="L152" s="29"/>
      <c r="M152" s="143" t="s">
        <v>1</v>
      </c>
      <c r="N152" s="144" t="s">
        <v>33</v>
      </c>
      <c r="O152" s="145">
        <v>0.89</v>
      </c>
      <c r="P152" s="145">
        <f>O152*H152</f>
        <v>1.5824199999999999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151</v>
      </c>
      <c r="AT152" s="147" t="s">
        <v>147</v>
      </c>
      <c r="AU152" s="147" t="s">
        <v>152</v>
      </c>
      <c r="AY152" s="17" t="s">
        <v>144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7" t="s">
        <v>152</v>
      </c>
      <c r="BK152" s="148">
        <f>ROUND(I152*H152,2)</f>
        <v>0</v>
      </c>
      <c r="BL152" s="17" t="s">
        <v>151</v>
      </c>
      <c r="BM152" s="147" t="s">
        <v>183</v>
      </c>
    </row>
    <row r="153" spans="2:65" s="1" customFormat="1" ht="24.2" customHeight="1">
      <c r="B153" s="135"/>
      <c r="C153" s="136" t="s">
        <v>168</v>
      </c>
      <c r="D153" s="136" t="s">
        <v>147</v>
      </c>
      <c r="E153" s="137" t="s">
        <v>335</v>
      </c>
      <c r="F153" s="138" t="s">
        <v>336</v>
      </c>
      <c r="G153" s="139" t="s">
        <v>325</v>
      </c>
      <c r="H153" s="140">
        <v>8.89</v>
      </c>
      <c r="I153" s="141"/>
      <c r="J153" s="141">
        <f>ROUND(I153*H153,2)</f>
        <v>0</v>
      </c>
      <c r="K153" s="142"/>
      <c r="L153" s="29"/>
      <c r="M153" s="143" t="s">
        <v>1</v>
      </c>
      <c r="N153" s="144" t="s">
        <v>33</v>
      </c>
      <c r="O153" s="145">
        <v>0.1</v>
      </c>
      <c r="P153" s="145">
        <f>O153*H153</f>
        <v>0.88900000000000012</v>
      </c>
      <c r="Q153" s="145">
        <v>0</v>
      </c>
      <c r="R153" s="145">
        <f>Q153*H153</f>
        <v>0</v>
      </c>
      <c r="S153" s="145">
        <v>0</v>
      </c>
      <c r="T153" s="146">
        <f>S153*H153</f>
        <v>0</v>
      </c>
      <c r="AR153" s="147" t="s">
        <v>151</v>
      </c>
      <c r="AT153" s="147" t="s">
        <v>147</v>
      </c>
      <c r="AU153" s="147" t="s">
        <v>152</v>
      </c>
      <c r="AY153" s="17" t="s">
        <v>144</v>
      </c>
      <c r="BE153" s="148">
        <f>IF(N153="základná",J153,0)</f>
        <v>0</v>
      </c>
      <c r="BF153" s="148">
        <f>IF(N153="znížená",J153,0)</f>
        <v>0</v>
      </c>
      <c r="BG153" s="148">
        <f>IF(N153="zákl. prenesená",J153,0)</f>
        <v>0</v>
      </c>
      <c r="BH153" s="148">
        <f>IF(N153="zníž. prenesená",J153,0)</f>
        <v>0</v>
      </c>
      <c r="BI153" s="148">
        <f>IF(N153="nulová",J153,0)</f>
        <v>0</v>
      </c>
      <c r="BJ153" s="17" t="s">
        <v>152</v>
      </c>
      <c r="BK153" s="148">
        <f>ROUND(I153*H153,2)</f>
        <v>0</v>
      </c>
      <c r="BL153" s="17" t="s">
        <v>151</v>
      </c>
      <c r="BM153" s="147" t="s">
        <v>187</v>
      </c>
    </row>
    <row r="154" spans="2:65" s="13" customFormat="1">
      <c r="B154" s="155"/>
      <c r="D154" s="150" t="s">
        <v>153</v>
      </c>
      <c r="E154" s="156" t="s">
        <v>1</v>
      </c>
      <c r="F154" s="157" t="s">
        <v>829</v>
      </c>
      <c r="H154" s="158">
        <v>8.89</v>
      </c>
      <c r="L154" s="155"/>
      <c r="M154" s="159"/>
      <c r="T154" s="160"/>
      <c r="AT154" s="156" t="s">
        <v>153</v>
      </c>
      <c r="AU154" s="156" t="s">
        <v>152</v>
      </c>
      <c r="AV154" s="13" t="s">
        <v>152</v>
      </c>
      <c r="AW154" s="13" t="s">
        <v>25</v>
      </c>
      <c r="AX154" s="13" t="s">
        <v>67</v>
      </c>
      <c r="AY154" s="156" t="s">
        <v>144</v>
      </c>
    </row>
    <row r="155" spans="2:65" s="14" customFormat="1">
      <c r="B155" s="161"/>
      <c r="D155" s="150" t="s">
        <v>153</v>
      </c>
      <c r="E155" s="162" t="s">
        <v>1</v>
      </c>
      <c r="F155" s="163" t="s">
        <v>156</v>
      </c>
      <c r="H155" s="164">
        <v>8.89</v>
      </c>
      <c r="L155" s="161"/>
      <c r="M155" s="165"/>
      <c r="T155" s="166"/>
      <c r="AT155" s="162" t="s">
        <v>153</v>
      </c>
      <c r="AU155" s="162" t="s">
        <v>152</v>
      </c>
      <c r="AV155" s="14" t="s">
        <v>151</v>
      </c>
      <c r="AW155" s="14" t="s">
        <v>25</v>
      </c>
      <c r="AX155" s="14" t="s">
        <v>75</v>
      </c>
      <c r="AY155" s="162" t="s">
        <v>144</v>
      </c>
    </row>
    <row r="156" spans="2:65" s="1" customFormat="1" ht="24.2" customHeight="1">
      <c r="B156" s="135"/>
      <c r="C156" s="136" t="s">
        <v>191</v>
      </c>
      <c r="D156" s="136" t="s">
        <v>147</v>
      </c>
      <c r="E156" s="137" t="s">
        <v>340</v>
      </c>
      <c r="F156" s="138" t="s">
        <v>341</v>
      </c>
      <c r="G156" s="139" t="s">
        <v>325</v>
      </c>
      <c r="H156" s="140">
        <v>1.778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33</v>
      </c>
      <c r="O156" s="145">
        <v>0.749</v>
      </c>
      <c r="P156" s="145">
        <f>O156*H156</f>
        <v>1.3317220000000001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151</v>
      </c>
      <c r="AT156" s="147" t="s">
        <v>147</v>
      </c>
      <c r="AU156" s="147" t="s">
        <v>152</v>
      </c>
      <c r="AY156" s="17" t="s">
        <v>144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7" t="s">
        <v>152</v>
      </c>
      <c r="BK156" s="148">
        <f>ROUND(I156*H156,2)</f>
        <v>0</v>
      </c>
      <c r="BL156" s="17" t="s">
        <v>151</v>
      </c>
      <c r="BM156" s="147" t="s">
        <v>194</v>
      </c>
    </row>
    <row r="157" spans="2:65" s="1" customFormat="1" ht="24.2" customHeight="1">
      <c r="B157" s="135"/>
      <c r="C157" s="136" t="s">
        <v>101</v>
      </c>
      <c r="D157" s="136" t="s">
        <v>147</v>
      </c>
      <c r="E157" s="137" t="s">
        <v>343</v>
      </c>
      <c r="F157" s="138" t="s">
        <v>344</v>
      </c>
      <c r="G157" s="139" t="s">
        <v>325</v>
      </c>
      <c r="H157" s="140">
        <v>1.778</v>
      </c>
      <c r="I157" s="141"/>
      <c r="J157" s="141">
        <f>ROUND(I157*H157,2)</f>
        <v>0</v>
      </c>
      <c r="K157" s="142"/>
      <c r="L157" s="29"/>
      <c r="M157" s="143" t="s">
        <v>1</v>
      </c>
      <c r="N157" s="144" t="s">
        <v>33</v>
      </c>
      <c r="O157" s="145">
        <v>0</v>
      </c>
      <c r="P157" s="145">
        <f>O157*H157</f>
        <v>0</v>
      </c>
      <c r="Q157" s="145">
        <v>0</v>
      </c>
      <c r="R157" s="145">
        <f>Q157*H157</f>
        <v>0</v>
      </c>
      <c r="S157" s="145">
        <v>0</v>
      </c>
      <c r="T157" s="146">
        <f>S157*H157</f>
        <v>0</v>
      </c>
      <c r="AR157" s="147" t="s">
        <v>151</v>
      </c>
      <c r="AT157" s="147" t="s">
        <v>147</v>
      </c>
      <c r="AU157" s="147" t="s">
        <v>152</v>
      </c>
      <c r="AY157" s="17" t="s">
        <v>144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7" t="s">
        <v>152</v>
      </c>
      <c r="BK157" s="148">
        <f>ROUND(I157*H157,2)</f>
        <v>0</v>
      </c>
      <c r="BL157" s="17" t="s">
        <v>151</v>
      </c>
      <c r="BM157" s="147" t="s">
        <v>202</v>
      </c>
    </row>
    <row r="158" spans="2:65" s="1" customFormat="1" ht="16.5" customHeight="1">
      <c r="B158" s="135"/>
      <c r="C158" s="136" t="s">
        <v>207</v>
      </c>
      <c r="D158" s="136" t="s">
        <v>147</v>
      </c>
      <c r="E158" s="137" t="s">
        <v>347</v>
      </c>
      <c r="F158" s="138" t="s">
        <v>348</v>
      </c>
      <c r="G158" s="139" t="s">
        <v>223</v>
      </c>
      <c r="H158" s="140">
        <v>1</v>
      </c>
      <c r="I158" s="141"/>
      <c r="J158" s="141">
        <f>ROUND(I158*H158,2)</f>
        <v>0</v>
      </c>
      <c r="K158" s="142"/>
      <c r="L158" s="29"/>
      <c r="M158" s="143" t="s">
        <v>1</v>
      </c>
      <c r="N158" s="144" t="s">
        <v>33</v>
      </c>
      <c r="O158" s="145">
        <v>0</v>
      </c>
      <c r="P158" s="145">
        <f>O158*H158</f>
        <v>0</v>
      </c>
      <c r="Q158" s="145">
        <v>0</v>
      </c>
      <c r="R158" s="145">
        <f>Q158*H158</f>
        <v>0</v>
      </c>
      <c r="S158" s="145">
        <v>0</v>
      </c>
      <c r="T158" s="146">
        <f>S158*H158</f>
        <v>0</v>
      </c>
      <c r="AR158" s="147" t="s">
        <v>151</v>
      </c>
      <c r="AT158" s="147" t="s">
        <v>147</v>
      </c>
      <c r="AU158" s="147" t="s">
        <v>152</v>
      </c>
      <c r="AY158" s="17" t="s">
        <v>144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7" t="s">
        <v>152</v>
      </c>
      <c r="BK158" s="148">
        <f>ROUND(I158*H158,2)</f>
        <v>0</v>
      </c>
      <c r="BL158" s="17" t="s">
        <v>151</v>
      </c>
      <c r="BM158" s="147" t="s">
        <v>210</v>
      </c>
    </row>
    <row r="159" spans="2:65" s="1" customFormat="1" ht="16.5" customHeight="1">
      <c r="B159" s="135"/>
      <c r="C159" s="136" t="s">
        <v>178</v>
      </c>
      <c r="D159" s="136" t="s">
        <v>147</v>
      </c>
      <c r="E159" s="137" t="s">
        <v>350</v>
      </c>
      <c r="F159" s="138" t="s">
        <v>351</v>
      </c>
      <c r="G159" s="139" t="s">
        <v>352</v>
      </c>
      <c r="H159" s="140">
        <v>1400</v>
      </c>
      <c r="I159" s="141"/>
      <c r="J159" s="141">
        <f>ROUND(I159*H159,2)</f>
        <v>0</v>
      </c>
      <c r="K159" s="142"/>
      <c r="L159" s="29"/>
      <c r="M159" s="143" t="s">
        <v>1</v>
      </c>
      <c r="N159" s="144" t="s">
        <v>33</v>
      </c>
      <c r="O159" s="145">
        <v>0</v>
      </c>
      <c r="P159" s="145">
        <f>O159*H159</f>
        <v>0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151</v>
      </c>
      <c r="AT159" s="147" t="s">
        <v>147</v>
      </c>
      <c r="AU159" s="147" t="s">
        <v>152</v>
      </c>
      <c r="AY159" s="17" t="s">
        <v>144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7" t="s">
        <v>152</v>
      </c>
      <c r="BK159" s="148">
        <f>ROUND(I159*H159,2)</f>
        <v>0</v>
      </c>
      <c r="BL159" s="17" t="s">
        <v>151</v>
      </c>
      <c r="BM159" s="147" t="s">
        <v>215</v>
      </c>
    </row>
    <row r="160" spans="2:65" s="1" customFormat="1" ht="16.5" customHeight="1">
      <c r="B160" s="135"/>
      <c r="C160" s="136" t="s">
        <v>217</v>
      </c>
      <c r="D160" s="136" t="s">
        <v>147</v>
      </c>
      <c r="E160" s="137" t="s">
        <v>355</v>
      </c>
      <c r="F160" s="138" t="s">
        <v>356</v>
      </c>
      <c r="G160" s="139" t="s">
        <v>352</v>
      </c>
      <c r="H160" s="140">
        <v>1400</v>
      </c>
      <c r="I160" s="141"/>
      <c r="J160" s="141">
        <f>ROUND(I160*H160,2)</f>
        <v>0</v>
      </c>
      <c r="K160" s="142"/>
      <c r="L160" s="29"/>
      <c r="M160" s="143" t="s">
        <v>1</v>
      </c>
      <c r="N160" s="144" t="s">
        <v>33</v>
      </c>
      <c r="O160" s="145">
        <v>0</v>
      </c>
      <c r="P160" s="145">
        <f>O160*H160</f>
        <v>0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151</v>
      </c>
      <c r="AT160" s="147" t="s">
        <v>147</v>
      </c>
      <c r="AU160" s="147" t="s">
        <v>152</v>
      </c>
      <c r="AY160" s="17" t="s">
        <v>144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7" t="s">
        <v>152</v>
      </c>
      <c r="BK160" s="148">
        <f>ROUND(I160*H160,2)</f>
        <v>0</v>
      </c>
      <c r="BL160" s="17" t="s">
        <v>151</v>
      </c>
      <c r="BM160" s="147" t="s">
        <v>220</v>
      </c>
    </row>
    <row r="161" spans="2:65" s="11" customFormat="1" ht="22.9" customHeight="1">
      <c r="B161" s="124"/>
      <c r="D161" s="125" t="s">
        <v>66</v>
      </c>
      <c r="E161" s="133" t="s">
        <v>358</v>
      </c>
      <c r="F161" s="133" t="s">
        <v>359</v>
      </c>
      <c r="J161" s="134">
        <f>BK161</f>
        <v>0</v>
      </c>
      <c r="L161" s="124"/>
      <c r="M161" s="128"/>
      <c r="P161" s="129">
        <f>SUM(P162:P168)</f>
        <v>0.63816830000000002</v>
      </c>
      <c r="R161" s="129">
        <f>SUM(R162:R168)</f>
        <v>0</v>
      </c>
      <c r="T161" s="130">
        <f>SUM(T162:T168)</f>
        <v>0</v>
      </c>
      <c r="AR161" s="125" t="s">
        <v>75</v>
      </c>
      <c r="AT161" s="131" t="s">
        <v>66</v>
      </c>
      <c r="AU161" s="131" t="s">
        <v>75</v>
      </c>
      <c r="AY161" s="125" t="s">
        <v>144</v>
      </c>
      <c r="BK161" s="132">
        <f>SUM(BK162:BK168)</f>
        <v>0</v>
      </c>
    </row>
    <row r="162" spans="2:65" s="1" customFormat="1" ht="21.75" customHeight="1">
      <c r="B162" s="135"/>
      <c r="C162" s="136" t="s">
        <v>183</v>
      </c>
      <c r="D162" s="136" t="s">
        <v>147</v>
      </c>
      <c r="E162" s="137" t="s">
        <v>360</v>
      </c>
      <c r="F162" s="138" t="s">
        <v>361</v>
      </c>
      <c r="G162" s="139" t="s">
        <v>325</v>
      </c>
      <c r="H162" s="140">
        <v>2.7E-2</v>
      </c>
      <c r="I162" s="141"/>
      <c r="J162" s="141">
        <f>ROUND(I162*H162,2)</f>
        <v>0</v>
      </c>
      <c r="K162" s="142"/>
      <c r="L162" s="29"/>
      <c r="M162" s="143" t="s">
        <v>1</v>
      </c>
      <c r="N162" s="144" t="s">
        <v>33</v>
      </c>
      <c r="O162" s="145">
        <v>1.9162999999999999</v>
      </c>
      <c r="P162" s="145">
        <f>O162*H162</f>
        <v>5.1740099999999997E-2</v>
      </c>
      <c r="Q162" s="145">
        <v>0</v>
      </c>
      <c r="R162" s="145">
        <f>Q162*H162</f>
        <v>0</v>
      </c>
      <c r="S162" s="145">
        <v>0</v>
      </c>
      <c r="T162" s="146">
        <f>S162*H162</f>
        <v>0</v>
      </c>
      <c r="AR162" s="147" t="s">
        <v>151</v>
      </c>
      <c r="AT162" s="147" t="s">
        <v>147</v>
      </c>
      <c r="AU162" s="147" t="s">
        <v>152</v>
      </c>
      <c r="AY162" s="17" t="s">
        <v>144</v>
      </c>
      <c r="BE162" s="148">
        <f>IF(N162="základná",J162,0)</f>
        <v>0</v>
      </c>
      <c r="BF162" s="148">
        <f>IF(N162="znížená",J162,0)</f>
        <v>0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7" t="s">
        <v>152</v>
      </c>
      <c r="BK162" s="148">
        <f>ROUND(I162*H162,2)</f>
        <v>0</v>
      </c>
      <c r="BL162" s="17" t="s">
        <v>151</v>
      </c>
      <c r="BM162" s="147" t="s">
        <v>224</v>
      </c>
    </row>
    <row r="163" spans="2:65" s="1" customFormat="1" ht="24.2" customHeight="1">
      <c r="B163" s="135"/>
      <c r="C163" s="136" t="s">
        <v>225</v>
      </c>
      <c r="D163" s="136" t="s">
        <v>147</v>
      </c>
      <c r="E163" s="137" t="s">
        <v>364</v>
      </c>
      <c r="F163" s="138" t="s">
        <v>365</v>
      </c>
      <c r="G163" s="139" t="s">
        <v>325</v>
      </c>
      <c r="H163" s="140">
        <v>5.3999999999999999E-2</v>
      </c>
      <c r="I163" s="141"/>
      <c r="J163" s="141">
        <f>ROUND(I163*H163,2)</f>
        <v>0</v>
      </c>
      <c r="K163" s="142"/>
      <c r="L163" s="29"/>
      <c r="M163" s="143" t="s">
        <v>1</v>
      </c>
      <c r="N163" s="144" t="s">
        <v>33</v>
      </c>
      <c r="O163" s="145">
        <v>6.9800000000000001E-2</v>
      </c>
      <c r="P163" s="145">
        <f>O163*H163</f>
        <v>3.7691999999999999E-3</v>
      </c>
      <c r="Q163" s="145">
        <v>0</v>
      </c>
      <c r="R163" s="145">
        <f>Q163*H163</f>
        <v>0</v>
      </c>
      <c r="S163" s="145">
        <v>0</v>
      </c>
      <c r="T163" s="146">
        <f>S163*H163</f>
        <v>0</v>
      </c>
      <c r="AR163" s="147" t="s">
        <v>151</v>
      </c>
      <c r="AT163" s="147" t="s">
        <v>147</v>
      </c>
      <c r="AU163" s="147" t="s">
        <v>152</v>
      </c>
      <c r="AY163" s="17" t="s">
        <v>144</v>
      </c>
      <c r="BE163" s="148">
        <f>IF(N163="základná",J163,0)</f>
        <v>0</v>
      </c>
      <c r="BF163" s="148">
        <f>IF(N163="znížená",J163,0)</f>
        <v>0</v>
      </c>
      <c r="BG163" s="148">
        <f>IF(N163="zákl. prenesená",J163,0)</f>
        <v>0</v>
      </c>
      <c r="BH163" s="148">
        <f>IF(N163="zníž. prenesená",J163,0)</f>
        <v>0</v>
      </c>
      <c r="BI163" s="148">
        <f>IF(N163="nulová",J163,0)</f>
        <v>0</v>
      </c>
      <c r="BJ163" s="17" t="s">
        <v>152</v>
      </c>
      <c r="BK163" s="148">
        <f>ROUND(I163*H163,2)</f>
        <v>0</v>
      </c>
      <c r="BL163" s="17" t="s">
        <v>151</v>
      </c>
      <c r="BM163" s="147" t="s">
        <v>229</v>
      </c>
    </row>
    <row r="164" spans="2:65" s="13" customFormat="1">
      <c r="B164" s="155"/>
      <c r="D164" s="150" t="s">
        <v>153</v>
      </c>
      <c r="E164" s="156" t="s">
        <v>1</v>
      </c>
      <c r="F164" s="157" t="s">
        <v>830</v>
      </c>
      <c r="H164" s="158">
        <v>5.3999999999999999E-2</v>
      </c>
      <c r="L164" s="155"/>
      <c r="M164" s="159"/>
      <c r="T164" s="160"/>
      <c r="AT164" s="156" t="s">
        <v>153</v>
      </c>
      <c r="AU164" s="156" t="s">
        <v>152</v>
      </c>
      <c r="AV164" s="13" t="s">
        <v>152</v>
      </c>
      <c r="AW164" s="13" t="s">
        <v>25</v>
      </c>
      <c r="AX164" s="13" t="s">
        <v>67</v>
      </c>
      <c r="AY164" s="156" t="s">
        <v>144</v>
      </c>
    </row>
    <row r="165" spans="2:65" s="14" customFormat="1">
      <c r="B165" s="161"/>
      <c r="D165" s="150" t="s">
        <v>153</v>
      </c>
      <c r="E165" s="162" t="s">
        <v>1</v>
      </c>
      <c r="F165" s="163" t="s">
        <v>156</v>
      </c>
      <c r="H165" s="164">
        <v>5.3999999999999999E-2</v>
      </c>
      <c r="L165" s="161"/>
      <c r="M165" s="165"/>
      <c r="T165" s="166"/>
      <c r="AT165" s="162" t="s">
        <v>153</v>
      </c>
      <c r="AU165" s="162" t="s">
        <v>152</v>
      </c>
      <c r="AV165" s="14" t="s">
        <v>151</v>
      </c>
      <c r="AW165" s="14" t="s">
        <v>25</v>
      </c>
      <c r="AX165" s="14" t="s">
        <v>75</v>
      </c>
      <c r="AY165" s="162" t="s">
        <v>144</v>
      </c>
    </row>
    <row r="166" spans="2:65" s="1" customFormat="1" ht="24.2" customHeight="1">
      <c r="B166" s="135"/>
      <c r="C166" s="136" t="s">
        <v>187</v>
      </c>
      <c r="D166" s="136" t="s">
        <v>147</v>
      </c>
      <c r="E166" s="137" t="s">
        <v>368</v>
      </c>
      <c r="F166" s="138" t="s">
        <v>369</v>
      </c>
      <c r="G166" s="139" t="s">
        <v>325</v>
      </c>
      <c r="H166" s="140">
        <v>1.7709999999999999</v>
      </c>
      <c r="I166" s="141"/>
      <c r="J166" s="141">
        <f>ROUND(I166*H166,2)</f>
        <v>0</v>
      </c>
      <c r="K166" s="142"/>
      <c r="L166" s="29"/>
      <c r="M166" s="143" t="s">
        <v>1</v>
      </c>
      <c r="N166" s="144" t="s">
        <v>33</v>
      </c>
      <c r="O166" s="145">
        <v>0.32900000000000001</v>
      </c>
      <c r="P166" s="145">
        <f>O166*H166</f>
        <v>0.58265900000000004</v>
      </c>
      <c r="Q166" s="145">
        <v>0</v>
      </c>
      <c r="R166" s="145">
        <f>Q166*H166</f>
        <v>0</v>
      </c>
      <c r="S166" s="145">
        <v>0</v>
      </c>
      <c r="T166" s="146">
        <f>S166*H166</f>
        <v>0</v>
      </c>
      <c r="AR166" s="147" t="s">
        <v>151</v>
      </c>
      <c r="AT166" s="147" t="s">
        <v>147</v>
      </c>
      <c r="AU166" s="147" t="s">
        <v>152</v>
      </c>
      <c r="AY166" s="17" t="s">
        <v>144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7" t="s">
        <v>152</v>
      </c>
      <c r="BK166" s="148">
        <f>ROUND(I166*H166,2)</f>
        <v>0</v>
      </c>
      <c r="BL166" s="17" t="s">
        <v>151</v>
      </c>
      <c r="BM166" s="147" t="s">
        <v>233</v>
      </c>
    </row>
    <row r="167" spans="2:65" s="13" customFormat="1">
      <c r="B167" s="155"/>
      <c r="D167" s="150" t="s">
        <v>153</v>
      </c>
      <c r="E167" s="156" t="s">
        <v>1</v>
      </c>
      <c r="F167" s="157" t="s">
        <v>831</v>
      </c>
      <c r="H167" s="158">
        <v>1.7710000000000001</v>
      </c>
      <c r="L167" s="155"/>
      <c r="M167" s="159"/>
      <c r="T167" s="160"/>
      <c r="AT167" s="156" t="s">
        <v>153</v>
      </c>
      <c r="AU167" s="156" t="s">
        <v>152</v>
      </c>
      <c r="AV167" s="13" t="s">
        <v>152</v>
      </c>
      <c r="AW167" s="13" t="s">
        <v>25</v>
      </c>
      <c r="AX167" s="13" t="s">
        <v>67</v>
      </c>
      <c r="AY167" s="156" t="s">
        <v>144</v>
      </c>
    </row>
    <row r="168" spans="2:65" s="14" customFormat="1">
      <c r="B168" s="161"/>
      <c r="D168" s="150" t="s">
        <v>153</v>
      </c>
      <c r="E168" s="162" t="s">
        <v>1</v>
      </c>
      <c r="F168" s="163" t="s">
        <v>156</v>
      </c>
      <c r="H168" s="164">
        <v>1.7710000000000001</v>
      </c>
      <c r="L168" s="161"/>
      <c r="M168" s="165"/>
      <c r="T168" s="166"/>
      <c r="AT168" s="162" t="s">
        <v>153</v>
      </c>
      <c r="AU168" s="162" t="s">
        <v>152</v>
      </c>
      <c r="AV168" s="14" t="s">
        <v>151</v>
      </c>
      <c r="AW168" s="14" t="s">
        <v>25</v>
      </c>
      <c r="AX168" s="14" t="s">
        <v>75</v>
      </c>
      <c r="AY168" s="162" t="s">
        <v>144</v>
      </c>
    </row>
    <row r="169" spans="2:65" s="11" customFormat="1" ht="25.9" customHeight="1">
      <c r="B169" s="124"/>
      <c r="D169" s="125" t="s">
        <v>66</v>
      </c>
      <c r="E169" s="126" t="s">
        <v>372</v>
      </c>
      <c r="F169" s="126" t="s">
        <v>373</v>
      </c>
      <c r="J169" s="127">
        <f>BK169</f>
        <v>0</v>
      </c>
      <c r="L169" s="124"/>
      <c r="M169" s="128"/>
      <c r="P169" s="129">
        <f>P170+P171+P198</f>
        <v>37.863223740000002</v>
      </c>
      <c r="R169" s="129">
        <f>R170+R171+R198</f>
        <v>0.19283732619999999</v>
      </c>
      <c r="T169" s="130">
        <f>T170+T171+T198</f>
        <v>3.8507399999999997E-2</v>
      </c>
      <c r="AR169" s="125" t="s">
        <v>152</v>
      </c>
      <c r="AT169" s="131" t="s">
        <v>66</v>
      </c>
      <c r="AU169" s="131" t="s">
        <v>67</v>
      </c>
      <c r="AY169" s="125" t="s">
        <v>144</v>
      </c>
      <c r="BK169" s="132">
        <f>BK170+BK171+BK198</f>
        <v>0</v>
      </c>
    </row>
    <row r="170" spans="2:65" s="11" customFormat="1" ht="22.9" customHeight="1">
      <c r="B170" s="124"/>
      <c r="D170" s="125" t="s">
        <v>66</v>
      </c>
      <c r="E170" s="133" t="s">
        <v>507</v>
      </c>
      <c r="F170" s="133" t="s">
        <v>508</v>
      </c>
      <c r="J170" s="134">
        <f>BK170</f>
        <v>0</v>
      </c>
      <c r="L170" s="124"/>
      <c r="M170" s="128"/>
      <c r="P170" s="129">
        <v>0</v>
      </c>
      <c r="R170" s="129">
        <v>0</v>
      </c>
      <c r="T170" s="130">
        <v>0</v>
      </c>
      <c r="AR170" s="125" t="s">
        <v>152</v>
      </c>
      <c r="AT170" s="131" t="s">
        <v>66</v>
      </c>
      <c r="AU170" s="131" t="s">
        <v>75</v>
      </c>
      <c r="AY170" s="125" t="s">
        <v>144</v>
      </c>
      <c r="BK170" s="132">
        <v>0</v>
      </c>
    </row>
    <row r="171" spans="2:65" s="11" customFormat="1" ht="22.9" customHeight="1">
      <c r="B171" s="124"/>
      <c r="D171" s="125" t="s">
        <v>66</v>
      </c>
      <c r="E171" s="133" t="s">
        <v>600</v>
      </c>
      <c r="F171" s="133" t="s">
        <v>601</v>
      </c>
      <c r="J171" s="134">
        <f>BK171</f>
        <v>0</v>
      </c>
      <c r="L171" s="124"/>
      <c r="M171" s="128"/>
      <c r="P171" s="129">
        <f>SUM(P172:P197)</f>
        <v>28.780047239999998</v>
      </c>
      <c r="R171" s="129">
        <f>SUM(R172:R197)</f>
        <v>0.17151114000000001</v>
      </c>
      <c r="T171" s="130">
        <f>SUM(T172:T197)</f>
        <v>2.7288E-2</v>
      </c>
      <c r="AR171" s="125" t="s">
        <v>152</v>
      </c>
      <c r="AT171" s="131" t="s">
        <v>66</v>
      </c>
      <c r="AU171" s="131" t="s">
        <v>75</v>
      </c>
      <c r="AY171" s="125" t="s">
        <v>144</v>
      </c>
      <c r="BK171" s="132">
        <f>SUM(BK172:BK197)</f>
        <v>0</v>
      </c>
    </row>
    <row r="172" spans="2:65" s="1" customFormat="1" ht="16.5" customHeight="1">
      <c r="B172" s="135"/>
      <c r="C172" s="136" t="s">
        <v>235</v>
      </c>
      <c r="D172" s="136" t="s">
        <v>147</v>
      </c>
      <c r="E172" s="137" t="s">
        <v>602</v>
      </c>
      <c r="F172" s="138" t="s">
        <v>603</v>
      </c>
      <c r="G172" s="139" t="s">
        <v>167</v>
      </c>
      <c r="H172" s="140">
        <v>14.85</v>
      </c>
      <c r="I172" s="141"/>
      <c r="J172" s="141">
        <f>ROUND(I172*H172,2)</f>
        <v>0</v>
      </c>
      <c r="K172" s="142"/>
      <c r="L172" s="29"/>
      <c r="M172" s="143" t="s">
        <v>1</v>
      </c>
      <c r="N172" s="144" t="s">
        <v>33</v>
      </c>
      <c r="O172" s="145">
        <v>9.5000000000000001E-2</v>
      </c>
      <c r="P172" s="145">
        <f>O172*H172</f>
        <v>1.4107499999999999</v>
      </c>
      <c r="Q172" s="145">
        <v>0</v>
      </c>
      <c r="R172" s="145">
        <f>Q172*H172</f>
        <v>0</v>
      </c>
      <c r="S172" s="145">
        <v>1E-3</v>
      </c>
      <c r="T172" s="146">
        <f>S172*H172</f>
        <v>1.485E-2</v>
      </c>
      <c r="AR172" s="147" t="s">
        <v>187</v>
      </c>
      <c r="AT172" s="147" t="s">
        <v>147</v>
      </c>
      <c r="AU172" s="147" t="s">
        <v>152</v>
      </c>
      <c r="AY172" s="17" t="s">
        <v>144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7" t="s">
        <v>152</v>
      </c>
      <c r="BK172" s="148">
        <f>ROUND(I172*H172,2)</f>
        <v>0</v>
      </c>
      <c r="BL172" s="17" t="s">
        <v>187</v>
      </c>
      <c r="BM172" s="147" t="s">
        <v>238</v>
      </c>
    </row>
    <row r="173" spans="2:65" s="13" customFormat="1">
      <c r="B173" s="155"/>
      <c r="D173" s="150" t="s">
        <v>153</v>
      </c>
      <c r="E173" s="156" t="s">
        <v>1</v>
      </c>
      <c r="F173" s="157" t="s">
        <v>832</v>
      </c>
      <c r="H173" s="158">
        <v>15.75</v>
      </c>
      <c r="L173" s="155"/>
      <c r="M173" s="159"/>
      <c r="T173" s="160"/>
      <c r="AT173" s="156" t="s">
        <v>153</v>
      </c>
      <c r="AU173" s="156" t="s">
        <v>152</v>
      </c>
      <c r="AV173" s="13" t="s">
        <v>152</v>
      </c>
      <c r="AW173" s="13" t="s">
        <v>25</v>
      </c>
      <c r="AX173" s="13" t="s">
        <v>67</v>
      </c>
      <c r="AY173" s="156" t="s">
        <v>144</v>
      </c>
    </row>
    <row r="174" spans="2:65" s="12" customFormat="1">
      <c r="B174" s="149"/>
      <c r="D174" s="150" t="s">
        <v>153</v>
      </c>
      <c r="E174" s="151" t="s">
        <v>1</v>
      </c>
      <c r="F174" s="152" t="s">
        <v>744</v>
      </c>
      <c r="H174" s="151" t="s">
        <v>1</v>
      </c>
      <c r="L174" s="149"/>
      <c r="M174" s="153"/>
      <c r="T174" s="154"/>
      <c r="AT174" s="151" t="s">
        <v>153</v>
      </c>
      <c r="AU174" s="151" t="s">
        <v>152</v>
      </c>
      <c r="AV174" s="12" t="s">
        <v>75</v>
      </c>
      <c r="AW174" s="12" t="s">
        <v>25</v>
      </c>
      <c r="AX174" s="12" t="s">
        <v>67</v>
      </c>
      <c r="AY174" s="151" t="s">
        <v>144</v>
      </c>
    </row>
    <row r="175" spans="2:65" s="13" customFormat="1">
      <c r="B175" s="155"/>
      <c r="D175" s="150" t="s">
        <v>153</v>
      </c>
      <c r="E175" s="156" t="s">
        <v>1</v>
      </c>
      <c r="F175" s="157" t="s">
        <v>811</v>
      </c>
      <c r="H175" s="158">
        <v>-0.9</v>
      </c>
      <c r="L175" s="155"/>
      <c r="M175" s="159"/>
      <c r="T175" s="160"/>
      <c r="AT175" s="156" t="s">
        <v>153</v>
      </c>
      <c r="AU175" s="156" t="s">
        <v>152</v>
      </c>
      <c r="AV175" s="13" t="s">
        <v>152</v>
      </c>
      <c r="AW175" s="13" t="s">
        <v>25</v>
      </c>
      <c r="AX175" s="13" t="s">
        <v>67</v>
      </c>
      <c r="AY175" s="156" t="s">
        <v>144</v>
      </c>
    </row>
    <row r="176" spans="2:65" s="14" customFormat="1">
      <c r="B176" s="161"/>
      <c r="D176" s="150" t="s">
        <v>153</v>
      </c>
      <c r="E176" s="162" t="s">
        <v>1</v>
      </c>
      <c r="F176" s="163" t="s">
        <v>156</v>
      </c>
      <c r="H176" s="164">
        <v>14.85</v>
      </c>
      <c r="L176" s="161"/>
      <c r="M176" s="165"/>
      <c r="T176" s="166"/>
      <c r="AT176" s="162" t="s">
        <v>153</v>
      </c>
      <c r="AU176" s="162" t="s">
        <v>152</v>
      </c>
      <c r="AV176" s="14" t="s">
        <v>151</v>
      </c>
      <c r="AW176" s="14" t="s">
        <v>25</v>
      </c>
      <c r="AX176" s="14" t="s">
        <v>75</v>
      </c>
      <c r="AY176" s="162" t="s">
        <v>144</v>
      </c>
    </row>
    <row r="177" spans="2:65" s="1" customFormat="1" ht="16.5" customHeight="1">
      <c r="B177" s="135"/>
      <c r="C177" s="136" t="s">
        <v>194</v>
      </c>
      <c r="D177" s="136" t="s">
        <v>147</v>
      </c>
      <c r="E177" s="137" t="s">
        <v>707</v>
      </c>
      <c r="F177" s="138" t="s">
        <v>708</v>
      </c>
      <c r="G177" s="139" t="s">
        <v>167</v>
      </c>
      <c r="H177" s="140">
        <v>14.85</v>
      </c>
      <c r="I177" s="141"/>
      <c r="J177" s="141">
        <f>ROUND(I177*H177,2)</f>
        <v>0</v>
      </c>
      <c r="K177" s="142"/>
      <c r="L177" s="29"/>
      <c r="M177" s="143" t="s">
        <v>1</v>
      </c>
      <c r="N177" s="144" t="s">
        <v>33</v>
      </c>
      <c r="O177" s="145">
        <v>0.25113999999999997</v>
      </c>
      <c r="P177" s="145">
        <f>O177*H177</f>
        <v>3.7294289999999997</v>
      </c>
      <c r="Q177" s="145">
        <v>4.5000000000000003E-5</v>
      </c>
      <c r="R177" s="145">
        <f>Q177*H177</f>
        <v>6.6825000000000001E-4</v>
      </c>
      <c r="S177" s="145">
        <v>0</v>
      </c>
      <c r="T177" s="146">
        <f>S177*H177</f>
        <v>0</v>
      </c>
      <c r="AR177" s="147" t="s">
        <v>187</v>
      </c>
      <c r="AT177" s="147" t="s">
        <v>147</v>
      </c>
      <c r="AU177" s="147" t="s">
        <v>152</v>
      </c>
      <c r="AY177" s="17" t="s">
        <v>144</v>
      </c>
      <c r="BE177" s="148">
        <f>IF(N177="základná",J177,0)</f>
        <v>0</v>
      </c>
      <c r="BF177" s="148">
        <f>IF(N177="znížená",J177,0)</f>
        <v>0</v>
      </c>
      <c r="BG177" s="148">
        <f>IF(N177="zákl. prenesená",J177,0)</f>
        <v>0</v>
      </c>
      <c r="BH177" s="148">
        <f>IF(N177="zníž. prenesená",J177,0)</f>
        <v>0</v>
      </c>
      <c r="BI177" s="148">
        <f>IF(N177="nulová",J177,0)</f>
        <v>0</v>
      </c>
      <c r="BJ177" s="17" t="s">
        <v>152</v>
      </c>
      <c r="BK177" s="148">
        <f>ROUND(I177*H177,2)</f>
        <v>0</v>
      </c>
      <c r="BL177" s="17" t="s">
        <v>187</v>
      </c>
      <c r="BM177" s="147" t="s">
        <v>241</v>
      </c>
    </row>
    <row r="178" spans="2:65" s="1" customFormat="1" ht="16.5" customHeight="1">
      <c r="B178" s="135"/>
      <c r="C178" s="173" t="s">
        <v>242</v>
      </c>
      <c r="D178" s="173" t="s">
        <v>226</v>
      </c>
      <c r="E178" s="174" t="s">
        <v>711</v>
      </c>
      <c r="F178" s="175" t="s">
        <v>712</v>
      </c>
      <c r="G178" s="176" t="s">
        <v>159</v>
      </c>
      <c r="H178" s="177">
        <v>1.5149999999999999</v>
      </c>
      <c r="I178" s="178"/>
      <c r="J178" s="178">
        <f>ROUND(I178*H178,2)</f>
        <v>0</v>
      </c>
      <c r="K178" s="179"/>
      <c r="L178" s="180"/>
      <c r="M178" s="181" t="s">
        <v>1</v>
      </c>
      <c r="N178" s="182" t="s">
        <v>33</v>
      </c>
      <c r="O178" s="145">
        <v>0</v>
      </c>
      <c r="P178" s="145">
        <f>O178*H178</f>
        <v>0</v>
      </c>
      <c r="Q178" s="145">
        <v>3.0000000000000001E-3</v>
      </c>
      <c r="R178" s="145">
        <f>Q178*H178</f>
        <v>4.5449999999999996E-3</v>
      </c>
      <c r="S178" s="145">
        <v>0</v>
      </c>
      <c r="T178" s="146">
        <f>S178*H178</f>
        <v>0</v>
      </c>
      <c r="AR178" s="147" t="s">
        <v>233</v>
      </c>
      <c r="AT178" s="147" t="s">
        <v>226</v>
      </c>
      <c r="AU178" s="147" t="s">
        <v>152</v>
      </c>
      <c r="AY178" s="17" t="s">
        <v>144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7" t="s">
        <v>152</v>
      </c>
      <c r="BK178" s="148">
        <f>ROUND(I178*H178,2)</f>
        <v>0</v>
      </c>
      <c r="BL178" s="17" t="s">
        <v>187</v>
      </c>
      <c r="BM178" s="147" t="s">
        <v>245</v>
      </c>
    </row>
    <row r="179" spans="2:65" s="13" customFormat="1">
      <c r="B179" s="155"/>
      <c r="D179" s="150" t="s">
        <v>153</v>
      </c>
      <c r="E179" s="156" t="s">
        <v>1</v>
      </c>
      <c r="F179" s="157" t="s">
        <v>833</v>
      </c>
      <c r="H179" s="158">
        <v>1.5146999999999999</v>
      </c>
      <c r="L179" s="155"/>
      <c r="M179" s="159"/>
      <c r="T179" s="160"/>
      <c r="AT179" s="156" t="s">
        <v>153</v>
      </c>
      <c r="AU179" s="156" t="s">
        <v>152</v>
      </c>
      <c r="AV179" s="13" t="s">
        <v>152</v>
      </c>
      <c r="AW179" s="13" t="s">
        <v>25</v>
      </c>
      <c r="AX179" s="13" t="s">
        <v>67</v>
      </c>
      <c r="AY179" s="156" t="s">
        <v>144</v>
      </c>
    </row>
    <row r="180" spans="2:65" s="14" customFormat="1">
      <c r="B180" s="161"/>
      <c r="D180" s="150" t="s">
        <v>153</v>
      </c>
      <c r="E180" s="162" t="s">
        <v>1</v>
      </c>
      <c r="F180" s="163" t="s">
        <v>156</v>
      </c>
      <c r="H180" s="164">
        <v>1.5146999999999999</v>
      </c>
      <c r="L180" s="161"/>
      <c r="M180" s="165"/>
      <c r="T180" s="166"/>
      <c r="AT180" s="162" t="s">
        <v>153</v>
      </c>
      <c r="AU180" s="162" t="s">
        <v>152</v>
      </c>
      <c r="AV180" s="14" t="s">
        <v>151</v>
      </c>
      <c r="AW180" s="14" t="s">
        <v>25</v>
      </c>
      <c r="AX180" s="14" t="s">
        <v>75</v>
      </c>
      <c r="AY180" s="162" t="s">
        <v>144</v>
      </c>
    </row>
    <row r="181" spans="2:65" s="1" customFormat="1" ht="24.2" customHeight="1">
      <c r="B181" s="135"/>
      <c r="C181" s="136" t="s">
        <v>202</v>
      </c>
      <c r="D181" s="136" t="s">
        <v>147</v>
      </c>
      <c r="E181" s="137" t="s">
        <v>607</v>
      </c>
      <c r="F181" s="138" t="s">
        <v>608</v>
      </c>
      <c r="G181" s="139" t="s">
        <v>159</v>
      </c>
      <c r="H181" s="140">
        <v>12.438000000000001</v>
      </c>
      <c r="I181" s="141"/>
      <c r="J181" s="141">
        <f>ROUND(I181*H181,2)</f>
        <v>0</v>
      </c>
      <c r="K181" s="142"/>
      <c r="L181" s="29"/>
      <c r="M181" s="143" t="s">
        <v>1</v>
      </c>
      <c r="N181" s="144" t="s">
        <v>33</v>
      </c>
      <c r="O181" s="145">
        <v>0.24099999999999999</v>
      </c>
      <c r="P181" s="145">
        <f>O181*H181</f>
        <v>2.9975580000000002</v>
      </c>
      <c r="Q181" s="145">
        <v>0</v>
      </c>
      <c r="R181" s="145">
        <f>Q181*H181</f>
        <v>0</v>
      </c>
      <c r="S181" s="145">
        <v>1E-3</v>
      </c>
      <c r="T181" s="146">
        <f>S181*H181</f>
        <v>1.2438000000000001E-2</v>
      </c>
      <c r="AR181" s="147" t="s">
        <v>187</v>
      </c>
      <c r="AT181" s="147" t="s">
        <v>147</v>
      </c>
      <c r="AU181" s="147" t="s">
        <v>152</v>
      </c>
      <c r="AY181" s="17" t="s">
        <v>144</v>
      </c>
      <c r="BE181" s="148">
        <f>IF(N181="základná",J181,0)</f>
        <v>0</v>
      </c>
      <c r="BF181" s="148">
        <f>IF(N181="znížená",J181,0)</f>
        <v>0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7" t="s">
        <v>152</v>
      </c>
      <c r="BK181" s="148">
        <f>ROUND(I181*H181,2)</f>
        <v>0</v>
      </c>
      <c r="BL181" s="17" t="s">
        <v>187</v>
      </c>
      <c r="BM181" s="147" t="s">
        <v>249</v>
      </c>
    </row>
    <row r="182" spans="2:65" s="13" customFormat="1">
      <c r="B182" s="155"/>
      <c r="D182" s="150" t="s">
        <v>153</v>
      </c>
      <c r="E182" s="156" t="s">
        <v>1</v>
      </c>
      <c r="F182" s="157" t="s">
        <v>834</v>
      </c>
      <c r="H182" s="158">
        <v>12.9375</v>
      </c>
      <c r="L182" s="155"/>
      <c r="M182" s="159"/>
      <c r="T182" s="160"/>
      <c r="AT182" s="156" t="s">
        <v>153</v>
      </c>
      <c r="AU182" s="156" t="s">
        <v>152</v>
      </c>
      <c r="AV182" s="13" t="s">
        <v>152</v>
      </c>
      <c r="AW182" s="13" t="s">
        <v>25</v>
      </c>
      <c r="AX182" s="13" t="s">
        <v>67</v>
      </c>
      <c r="AY182" s="156" t="s">
        <v>144</v>
      </c>
    </row>
    <row r="183" spans="2:65" s="13" customFormat="1">
      <c r="B183" s="155"/>
      <c r="D183" s="150" t="s">
        <v>153</v>
      </c>
      <c r="E183" s="156" t="s">
        <v>1</v>
      </c>
      <c r="F183" s="157" t="s">
        <v>835</v>
      </c>
      <c r="H183" s="158">
        <v>-0.5</v>
      </c>
      <c r="L183" s="155"/>
      <c r="M183" s="159"/>
      <c r="T183" s="160"/>
      <c r="AT183" s="156" t="s">
        <v>153</v>
      </c>
      <c r="AU183" s="156" t="s">
        <v>152</v>
      </c>
      <c r="AV183" s="13" t="s">
        <v>152</v>
      </c>
      <c r="AW183" s="13" t="s">
        <v>25</v>
      </c>
      <c r="AX183" s="13" t="s">
        <v>67</v>
      </c>
      <c r="AY183" s="156" t="s">
        <v>144</v>
      </c>
    </row>
    <row r="184" spans="2:65" s="14" customFormat="1">
      <c r="B184" s="161"/>
      <c r="D184" s="150" t="s">
        <v>153</v>
      </c>
      <c r="E184" s="162" t="s">
        <v>1</v>
      </c>
      <c r="F184" s="163" t="s">
        <v>156</v>
      </c>
      <c r="H184" s="164">
        <v>12.4375</v>
      </c>
      <c r="L184" s="161"/>
      <c r="M184" s="165"/>
      <c r="T184" s="166"/>
      <c r="AT184" s="162" t="s">
        <v>153</v>
      </c>
      <c r="AU184" s="162" t="s">
        <v>152</v>
      </c>
      <c r="AV184" s="14" t="s">
        <v>151</v>
      </c>
      <c r="AW184" s="14" t="s">
        <v>25</v>
      </c>
      <c r="AX184" s="14" t="s">
        <v>75</v>
      </c>
      <c r="AY184" s="162" t="s">
        <v>144</v>
      </c>
    </row>
    <row r="185" spans="2:65" s="1" customFormat="1" ht="16.5" customHeight="1">
      <c r="B185" s="135"/>
      <c r="C185" s="136" t="s">
        <v>250</v>
      </c>
      <c r="D185" s="136" t="s">
        <v>147</v>
      </c>
      <c r="E185" s="137" t="s">
        <v>714</v>
      </c>
      <c r="F185" s="138" t="s">
        <v>715</v>
      </c>
      <c r="G185" s="139" t="s">
        <v>159</v>
      </c>
      <c r="H185" s="140">
        <v>12.438000000000001</v>
      </c>
      <c r="I185" s="141"/>
      <c r="J185" s="141">
        <f>ROUND(I185*H185,2)</f>
        <v>0</v>
      </c>
      <c r="K185" s="142"/>
      <c r="L185" s="29"/>
      <c r="M185" s="143" t="s">
        <v>1</v>
      </c>
      <c r="N185" s="144" t="s">
        <v>33</v>
      </c>
      <c r="O185" s="145">
        <v>0.43128</v>
      </c>
      <c r="P185" s="145">
        <f>O185*H185</f>
        <v>5.3642606400000004</v>
      </c>
      <c r="Q185" s="145">
        <v>4.0000000000000002E-4</v>
      </c>
      <c r="R185" s="145">
        <f>Q185*H185</f>
        <v>4.9752000000000008E-3</v>
      </c>
      <c r="S185" s="145">
        <v>0</v>
      </c>
      <c r="T185" s="146">
        <f>S185*H185</f>
        <v>0</v>
      </c>
      <c r="AR185" s="147" t="s">
        <v>187</v>
      </c>
      <c r="AT185" s="147" t="s">
        <v>147</v>
      </c>
      <c r="AU185" s="147" t="s">
        <v>152</v>
      </c>
      <c r="AY185" s="17" t="s">
        <v>144</v>
      </c>
      <c r="BE185" s="148">
        <f>IF(N185="základná",J185,0)</f>
        <v>0</v>
      </c>
      <c r="BF185" s="148">
        <f>IF(N185="znížená",J185,0)</f>
        <v>0</v>
      </c>
      <c r="BG185" s="148">
        <f>IF(N185="zákl. prenesená",J185,0)</f>
        <v>0</v>
      </c>
      <c r="BH185" s="148">
        <f>IF(N185="zníž. prenesená",J185,0)</f>
        <v>0</v>
      </c>
      <c r="BI185" s="148">
        <f>IF(N185="nulová",J185,0)</f>
        <v>0</v>
      </c>
      <c r="BJ185" s="17" t="s">
        <v>152</v>
      </c>
      <c r="BK185" s="148">
        <f>ROUND(I185*H185,2)</f>
        <v>0</v>
      </c>
      <c r="BL185" s="17" t="s">
        <v>187</v>
      </c>
      <c r="BM185" s="147" t="s">
        <v>253</v>
      </c>
    </row>
    <row r="186" spans="2:65" s="1" customFormat="1" ht="16.5" customHeight="1">
      <c r="B186" s="135"/>
      <c r="C186" s="173" t="s">
        <v>210</v>
      </c>
      <c r="D186" s="173" t="s">
        <v>226</v>
      </c>
      <c r="E186" s="174" t="s">
        <v>716</v>
      </c>
      <c r="F186" s="175" t="s">
        <v>717</v>
      </c>
      <c r="G186" s="176" t="s">
        <v>159</v>
      </c>
      <c r="H186" s="177">
        <v>12.811</v>
      </c>
      <c r="I186" s="178"/>
      <c r="J186" s="178">
        <f>ROUND(I186*H186,2)</f>
        <v>0</v>
      </c>
      <c r="K186" s="179"/>
      <c r="L186" s="180"/>
      <c r="M186" s="181" t="s">
        <v>1</v>
      </c>
      <c r="N186" s="182" t="s">
        <v>33</v>
      </c>
      <c r="O186" s="145">
        <v>0</v>
      </c>
      <c r="P186" s="145">
        <f>O186*H186</f>
        <v>0</v>
      </c>
      <c r="Q186" s="145">
        <v>3.0000000000000001E-3</v>
      </c>
      <c r="R186" s="145">
        <f>Q186*H186</f>
        <v>3.8433000000000002E-2</v>
      </c>
      <c r="S186" s="145">
        <v>0</v>
      </c>
      <c r="T186" s="146">
        <f>S186*H186</f>
        <v>0</v>
      </c>
      <c r="AR186" s="147" t="s">
        <v>233</v>
      </c>
      <c r="AT186" s="147" t="s">
        <v>226</v>
      </c>
      <c r="AU186" s="147" t="s">
        <v>152</v>
      </c>
      <c r="AY186" s="17" t="s">
        <v>144</v>
      </c>
      <c r="BE186" s="148">
        <f>IF(N186="základná",J186,0)</f>
        <v>0</v>
      </c>
      <c r="BF186" s="148">
        <f>IF(N186="znížená",J186,0)</f>
        <v>0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7" t="s">
        <v>152</v>
      </c>
      <c r="BK186" s="148">
        <f>ROUND(I186*H186,2)</f>
        <v>0</v>
      </c>
      <c r="BL186" s="17" t="s">
        <v>187</v>
      </c>
      <c r="BM186" s="147" t="s">
        <v>256</v>
      </c>
    </row>
    <row r="187" spans="2:65" s="13" customFormat="1">
      <c r="B187" s="155"/>
      <c r="D187" s="150" t="s">
        <v>153</v>
      </c>
      <c r="E187" s="156" t="s">
        <v>1</v>
      </c>
      <c r="F187" s="157" t="s">
        <v>836</v>
      </c>
      <c r="H187" s="158">
        <v>12.81114</v>
      </c>
      <c r="L187" s="155"/>
      <c r="M187" s="159"/>
      <c r="T187" s="160"/>
      <c r="AT187" s="156" t="s">
        <v>153</v>
      </c>
      <c r="AU187" s="156" t="s">
        <v>152</v>
      </c>
      <c r="AV187" s="13" t="s">
        <v>152</v>
      </c>
      <c r="AW187" s="13" t="s">
        <v>25</v>
      </c>
      <c r="AX187" s="13" t="s">
        <v>67</v>
      </c>
      <c r="AY187" s="156" t="s">
        <v>144</v>
      </c>
    </row>
    <row r="188" spans="2:65" s="14" customFormat="1">
      <c r="B188" s="161"/>
      <c r="D188" s="150" t="s">
        <v>153</v>
      </c>
      <c r="E188" s="162" t="s">
        <v>1</v>
      </c>
      <c r="F188" s="163" t="s">
        <v>156</v>
      </c>
      <c r="H188" s="164">
        <v>12.81114</v>
      </c>
      <c r="L188" s="161"/>
      <c r="M188" s="165"/>
      <c r="T188" s="166"/>
      <c r="AT188" s="162" t="s">
        <v>153</v>
      </c>
      <c r="AU188" s="162" t="s">
        <v>152</v>
      </c>
      <c r="AV188" s="14" t="s">
        <v>151</v>
      </c>
      <c r="AW188" s="14" t="s">
        <v>25</v>
      </c>
      <c r="AX188" s="14" t="s">
        <v>75</v>
      </c>
      <c r="AY188" s="162" t="s">
        <v>144</v>
      </c>
    </row>
    <row r="189" spans="2:65" s="1" customFormat="1" ht="24.2" customHeight="1">
      <c r="B189" s="135"/>
      <c r="C189" s="136" t="s">
        <v>7</v>
      </c>
      <c r="D189" s="136" t="s">
        <v>147</v>
      </c>
      <c r="E189" s="137" t="s">
        <v>719</v>
      </c>
      <c r="F189" s="138" t="s">
        <v>720</v>
      </c>
      <c r="G189" s="139" t="s">
        <v>159</v>
      </c>
      <c r="H189" s="140">
        <v>12.438000000000001</v>
      </c>
      <c r="I189" s="141"/>
      <c r="J189" s="141">
        <f>ROUND(I189*H189,2)</f>
        <v>0</v>
      </c>
      <c r="K189" s="142"/>
      <c r="L189" s="29"/>
      <c r="M189" s="143" t="s">
        <v>1</v>
      </c>
      <c r="N189" s="144" t="s">
        <v>33</v>
      </c>
      <c r="O189" s="145">
        <v>3.9E-2</v>
      </c>
      <c r="P189" s="145">
        <f>O189*H189</f>
        <v>0.48508200000000001</v>
      </c>
      <c r="Q189" s="145">
        <v>0</v>
      </c>
      <c r="R189" s="145">
        <f>Q189*H189</f>
        <v>0</v>
      </c>
      <c r="S189" s="145">
        <v>0</v>
      </c>
      <c r="T189" s="146">
        <f>S189*H189</f>
        <v>0</v>
      </c>
      <c r="AR189" s="147" t="s">
        <v>187</v>
      </c>
      <c r="AT189" s="147" t="s">
        <v>147</v>
      </c>
      <c r="AU189" s="147" t="s">
        <v>152</v>
      </c>
      <c r="AY189" s="17" t="s">
        <v>144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7" t="s">
        <v>152</v>
      </c>
      <c r="BK189" s="148">
        <f>ROUND(I189*H189,2)</f>
        <v>0</v>
      </c>
      <c r="BL189" s="17" t="s">
        <v>187</v>
      </c>
      <c r="BM189" s="147" t="s">
        <v>259</v>
      </c>
    </row>
    <row r="190" spans="2:65" s="1" customFormat="1" ht="21.75" customHeight="1">
      <c r="B190" s="135"/>
      <c r="C190" s="136" t="s">
        <v>215</v>
      </c>
      <c r="D190" s="136" t="s">
        <v>147</v>
      </c>
      <c r="E190" s="137" t="s">
        <v>721</v>
      </c>
      <c r="F190" s="138" t="s">
        <v>722</v>
      </c>
      <c r="G190" s="139" t="s">
        <v>159</v>
      </c>
      <c r="H190" s="140">
        <v>12.438000000000001</v>
      </c>
      <c r="I190" s="141"/>
      <c r="J190" s="141">
        <f>ROUND(I190*H190,2)</f>
        <v>0</v>
      </c>
      <c r="K190" s="142"/>
      <c r="L190" s="29"/>
      <c r="M190" s="143" t="s">
        <v>1</v>
      </c>
      <c r="N190" s="144" t="s">
        <v>33</v>
      </c>
      <c r="O190" s="145">
        <v>0.08</v>
      </c>
      <c r="P190" s="145">
        <f>O190*H190</f>
        <v>0.99504000000000004</v>
      </c>
      <c r="Q190" s="145">
        <v>0</v>
      </c>
      <c r="R190" s="145">
        <f>Q190*H190</f>
        <v>0</v>
      </c>
      <c r="S190" s="145">
        <v>0</v>
      </c>
      <c r="T190" s="146">
        <f>S190*H190</f>
        <v>0</v>
      </c>
      <c r="AR190" s="147" t="s">
        <v>187</v>
      </c>
      <c r="AT190" s="147" t="s">
        <v>147</v>
      </c>
      <c r="AU190" s="147" t="s">
        <v>152</v>
      </c>
      <c r="AY190" s="17" t="s">
        <v>144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7" t="s">
        <v>152</v>
      </c>
      <c r="BK190" s="148">
        <f>ROUND(I190*H190,2)</f>
        <v>0</v>
      </c>
      <c r="BL190" s="17" t="s">
        <v>187</v>
      </c>
      <c r="BM190" s="147" t="s">
        <v>263</v>
      </c>
    </row>
    <row r="191" spans="2:65" s="1" customFormat="1" ht="24.2" customHeight="1">
      <c r="B191" s="135"/>
      <c r="C191" s="136" t="s">
        <v>265</v>
      </c>
      <c r="D191" s="136" t="s">
        <v>147</v>
      </c>
      <c r="E191" s="137" t="s">
        <v>723</v>
      </c>
      <c r="F191" s="138" t="s">
        <v>724</v>
      </c>
      <c r="G191" s="139" t="s">
        <v>159</v>
      </c>
      <c r="H191" s="140">
        <v>12.438000000000001</v>
      </c>
      <c r="I191" s="141"/>
      <c r="J191" s="141">
        <f>ROUND(I191*H191,2)</f>
        <v>0</v>
      </c>
      <c r="K191" s="142"/>
      <c r="L191" s="29"/>
      <c r="M191" s="143" t="s">
        <v>1</v>
      </c>
      <c r="N191" s="144" t="s">
        <v>33</v>
      </c>
      <c r="O191" s="145">
        <v>1.315E-2</v>
      </c>
      <c r="P191" s="145">
        <f>O191*H191</f>
        <v>0.1635597</v>
      </c>
      <c r="Q191" s="145">
        <v>8.5000000000000006E-5</v>
      </c>
      <c r="R191" s="145">
        <f>Q191*H191</f>
        <v>1.0572300000000001E-3</v>
      </c>
      <c r="S191" s="145">
        <v>0</v>
      </c>
      <c r="T191" s="146">
        <f>S191*H191</f>
        <v>0</v>
      </c>
      <c r="AR191" s="147" t="s">
        <v>187</v>
      </c>
      <c r="AT191" s="147" t="s">
        <v>147</v>
      </c>
      <c r="AU191" s="147" t="s">
        <v>152</v>
      </c>
      <c r="AY191" s="17" t="s">
        <v>144</v>
      </c>
      <c r="BE191" s="148">
        <f>IF(N191="základná",J191,0)</f>
        <v>0</v>
      </c>
      <c r="BF191" s="148">
        <f>IF(N191="znížená",J191,0)</f>
        <v>0</v>
      </c>
      <c r="BG191" s="148">
        <f>IF(N191="zákl. prenesená",J191,0)</f>
        <v>0</v>
      </c>
      <c r="BH191" s="148">
        <f>IF(N191="zníž. prenesená",J191,0)</f>
        <v>0</v>
      </c>
      <c r="BI191" s="148">
        <f>IF(N191="nulová",J191,0)</f>
        <v>0</v>
      </c>
      <c r="BJ191" s="17" t="s">
        <v>152</v>
      </c>
      <c r="BK191" s="148">
        <f>ROUND(I191*H191,2)</f>
        <v>0</v>
      </c>
      <c r="BL191" s="17" t="s">
        <v>187</v>
      </c>
      <c r="BM191" s="147" t="s">
        <v>268</v>
      </c>
    </row>
    <row r="192" spans="2:65" s="1" customFormat="1" ht="24.2" customHeight="1">
      <c r="B192" s="135"/>
      <c r="C192" s="136" t="s">
        <v>220</v>
      </c>
      <c r="D192" s="136" t="s">
        <v>147</v>
      </c>
      <c r="E192" s="137" t="s">
        <v>725</v>
      </c>
      <c r="F192" s="138" t="s">
        <v>726</v>
      </c>
      <c r="G192" s="139" t="s">
        <v>159</v>
      </c>
      <c r="H192" s="140">
        <v>3.11</v>
      </c>
      <c r="I192" s="141"/>
      <c r="J192" s="141">
        <f>ROUND(I192*H192,2)</f>
        <v>0</v>
      </c>
      <c r="K192" s="142"/>
      <c r="L192" s="29"/>
      <c r="M192" s="143" t="s">
        <v>1</v>
      </c>
      <c r="N192" s="144" t="s">
        <v>33</v>
      </c>
      <c r="O192" s="145">
        <v>0.16211999999999999</v>
      </c>
      <c r="P192" s="145">
        <f>O192*H192</f>
        <v>0.5041931999999999</v>
      </c>
      <c r="Q192" s="145">
        <v>4.4999999999999997E-3</v>
      </c>
      <c r="R192" s="145">
        <f>Q192*H192</f>
        <v>1.3994999999999999E-2</v>
      </c>
      <c r="S192" s="145">
        <v>0</v>
      </c>
      <c r="T192" s="146">
        <f>S192*H192</f>
        <v>0</v>
      </c>
      <c r="AR192" s="147" t="s">
        <v>187</v>
      </c>
      <c r="AT192" s="147" t="s">
        <v>147</v>
      </c>
      <c r="AU192" s="147" t="s">
        <v>152</v>
      </c>
      <c r="AY192" s="17" t="s">
        <v>144</v>
      </c>
      <c r="BE192" s="148">
        <f>IF(N192="základná",J192,0)</f>
        <v>0</v>
      </c>
      <c r="BF192" s="148">
        <f>IF(N192="znížená",J192,0)</f>
        <v>0</v>
      </c>
      <c r="BG192" s="148">
        <f>IF(N192="zákl. prenesená",J192,0)</f>
        <v>0</v>
      </c>
      <c r="BH192" s="148">
        <f>IF(N192="zníž. prenesená",J192,0)</f>
        <v>0</v>
      </c>
      <c r="BI192" s="148">
        <f>IF(N192="nulová",J192,0)</f>
        <v>0</v>
      </c>
      <c r="BJ192" s="17" t="s">
        <v>152</v>
      </c>
      <c r="BK192" s="148">
        <f>ROUND(I192*H192,2)</f>
        <v>0</v>
      </c>
      <c r="BL192" s="17" t="s">
        <v>187</v>
      </c>
      <c r="BM192" s="147" t="s">
        <v>273</v>
      </c>
    </row>
    <row r="193" spans="2:65" s="13" customFormat="1">
      <c r="B193" s="155"/>
      <c r="D193" s="150" t="s">
        <v>153</v>
      </c>
      <c r="E193" s="156" t="s">
        <v>1</v>
      </c>
      <c r="F193" s="157" t="s">
        <v>837</v>
      </c>
      <c r="H193" s="158">
        <v>3.1095000000000002</v>
      </c>
      <c r="L193" s="155"/>
      <c r="M193" s="159"/>
      <c r="T193" s="160"/>
      <c r="AT193" s="156" t="s">
        <v>153</v>
      </c>
      <c r="AU193" s="156" t="s">
        <v>152</v>
      </c>
      <c r="AV193" s="13" t="s">
        <v>152</v>
      </c>
      <c r="AW193" s="13" t="s">
        <v>25</v>
      </c>
      <c r="AX193" s="13" t="s">
        <v>67</v>
      </c>
      <c r="AY193" s="156" t="s">
        <v>144</v>
      </c>
    </row>
    <row r="194" spans="2:65" s="14" customFormat="1">
      <c r="B194" s="161"/>
      <c r="D194" s="150" t="s">
        <v>153</v>
      </c>
      <c r="E194" s="162" t="s">
        <v>1</v>
      </c>
      <c r="F194" s="163" t="s">
        <v>156</v>
      </c>
      <c r="H194" s="164">
        <v>3.1095000000000002</v>
      </c>
      <c r="L194" s="161"/>
      <c r="M194" s="165"/>
      <c r="T194" s="166"/>
      <c r="AT194" s="162" t="s">
        <v>153</v>
      </c>
      <c r="AU194" s="162" t="s">
        <v>152</v>
      </c>
      <c r="AV194" s="14" t="s">
        <v>151</v>
      </c>
      <c r="AW194" s="14" t="s">
        <v>25</v>
      </c>
      <c r="AX194" s="14" t="s">
        <v>75</v>
      </c>
      <c r="AY194" s="162" t="s">
        <v>144</v>
      </c>
    </row>
    <row r="195" spans="2:65" s="1" customFormat="1" ht="21.75" customHeight="1">
      <c r="B195" s="135"/>
      <c r="C195" s="136" t="s">
        <v>274</v>
      </c>
      <c r="D195" s="136" t="s">
        <v>147</v>
      </c>
      <c r="E195" s="137" t="s">
        <v>727</v>
      </c>
      <c r="F195" s="138" t="s">
        <v>728</v>
      </c>
      <c r="G195" s="139" t="s">
        <v>159</v>
      </c>
      <c r="H195" s="140">
        <v>12.438000000000001</v>
      </c>
      <c r="I195" s="141"/>
      <c r="J195" s="141">
        <f>ROUND(I195*H195,2)</f>
        <v>0</v>
      </c>
      <c r="K195" s="142"/>
      <c r="L195" s="29"/>
      <c r="M195" s="143" t="s">
        <v>1</v>
      </c>
      <c r="N195" s="144" t="s">
        <v>33</v>
      </c>
      <c r="O195" s="145">
        <v>0.22864999999999999</v>
      </c>
      <c r="P195" s="145">
        <f>O195*H195</f>
        <v>2.8439486999999999</v>
      </c>
      <c r="Q195" s="145">
        <v>8.6700000000000006E-3</v>
      </c>
      <c r="R195" s="145">
        <f>Q195*H195</f>
        <v>0.10783746000000001</v>
      </c>
      <c r="S195" s="145">
        <v>0</v>
      </c>
      <c r="T195" s="146">
        <f>S195*H195</f>
        <v>0</v>
      </c>
      <c r="AR195" s="147" t="s">
        <v>187</v>
      </c>
      <c r="AT195" s="147" t="s">
        <v>147</v>
      </c>
      <c r="AU195" s="147" t="s">
        <v>152</v>
      </c>
      <c r="AY195" s="17" t="s">
        <v>144</v>
      </c>
      <c r="BE195" s="148">
        <f>IF(N195="základná",J195,0)</f>
        <v>0</v>
      </c>
      <c r="BF195" s="148">
        <f>IF(N195="znížená",J195,0)</f>
        <v>0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7" t="s">
        <v>152</v>
      </c>
      <c r="BK195" s="148">
        <f>ROUND(I195*H195,2)</f>
        <v>0</v>
      </c>
      <c r="BL195" s="17" t="s">
        <v>187</v>
      </c>
      <c r="BM195" s="147" t="s">
        <v>277</v>
      </c>
    </row>
    <row r="196" spans="2:65" s="1" customFormat="1" ht="24.2" customHeight="1">
      <c r="B196" s="135"/>
      <c r="C196" s="136" t="s">
        <v>224</v>
      </c>
      <c r="D196" s="136" t="s">
        <v>147</v>
      </c>
      <c r="E196" s="137" t="s">
        <v>729</v>
      </c>
      <c r="F196" s="138" t="s">
        <v>730</v>
      </c>
      <c r="G196" s="139" t="s">
        <v>159</v>
      </c>
      <c r="H196" s="140">
        <v>12.438000000000001</v>
      </c>
      <c r="I196" s="141"/>
      <c r="J196" s="141">
        <f>ROUND(I196*H196,2)</f>
        <v>0</v>
      </c>
      <c r="K196" s="142"/>
      <c r="L196" s="29"/>
      <c r="M196" s="143" t="s">
        <v>1</v>
      </c>
      <c r="N196" s="144" t="s">
        <v>33</v>
      </c>
      <c r="O196" s="145">
        <v>0.82699999999999996</v>
      </c>
      <c r="P196" s="145">
        <f>O196*H196</f>
        <v>10.286225999999999</v>
      </c>
      <c r="Q196" s="145">
        <v>0</v>
      </c>
      <c r="R196" s="145">
        <f>Q196*H196</f>
        <v>0</v>
      </c>
      <c r="S196" s="145">
        <v>0</v>
      </c>
      <c r="T196" s="146">
        <f>S196*H196</f>
        <v>0</v>
      </c>
      <c r="AR196" s="147" t="s">
        <v>187</v>
      </c>
      <c r="AT196" s="147" t="s">
        <v>147</v>
      </c>
      <c r="AU196" s="147" t="s">
        <v>152</v>
      </c>
      <c r="AY196" s="17" t="s">
        <v>144</v>
      </c>
      <c r="BE196" s="148">
        <f>IF(N196="základná",J196,0)</f>
        <v>0</v>
      </c>
      <c r="BF196" s="148">
        <f>IF(N196="znížená",J196,0)</f>
        <v>0</v>
      </c>
      <c r="BG196" s="148">
        <f>IF(N196="zákl. prenesená",J196,0)</f>
        <v>0</v>
      </c>
      <c r="BH196" s="148">
        <f>IF(N196="zníž. prenesená",J196,0)</f>
        <v>0</v>
      </c>
      <c r="BI196" s="148">
        <f>IF(N196="nulová",J196,0)</f>
        <v>0</v>
      </c>
      <c r="BJ196" s="17" t="s">
        <v>152</v>
      </c>
      <c r="BK196" s="148">
        <f>ROUND(I196*H196,2)</f>
        <v>0</v>
      </c>
      <c r="BL196" s="17" t="s">
        <v>187</v>
      </c>
      <c r="BM196" s="147" t="s">
        <v>282</v>
      </c>
    </row>
    <row r="197" spans="2:65" s="1" customFormat="1" ht="24.2" customHeight="1">
      <c r="B197" s="135"/>
      <c r="C197" s="136" t="s">
        <v>289</v>
      </c>
      <c r="D197" s="136" t="s">
        <v>147</v>
      </c>
      <c r="E197" s="137" t="s">
        <v>610</v>
      </c>
      <c r="F197" s="138" t="s">
        <v>611</v>
      </c>
      <c r="G197" s="139" t="s">
        <v>352</v>
      </c>
      <c r="H197" s="140">
        <v>41.601999999999997</v>
      </c>
      <c r="I197" s="141"/>
      <c r="J197" s="141">
        <f>ROUND(I197*H197,2)</f>
        <v>0</v>
      </c>
      <c r="K197" s="142"/>
      <c r="L197" s="29"/>
      <c r="M197" s="143" t="s">
        <v>1</v>
      </c>
      <c r="N197" s="144" t="s">
        <v>33</v>
      </c>
      <c r="O197" s="145">
        <v>0</v>
      </c>
      <c r="P197" s="145">
        <f>O197*H197</f>
        <v>0</v>
      </c>
      <c r="Q197" s="145">
        <v>0</v>
      </c>
      <c r="R197" s="145">
        <f>Q197*H197</f>
        <v>0</v>
      </c>
      <c r="S197" s="145">
        <v>0</v>
      </c>
      <c r="T197" s="146">
        <f>S197*H197</f>
        <v>0</v>
      </c>
      <c r="AR197" s="147" t="s">
        <v>187</v>
      </c>
      <c r="AT197" s="147" t="s">
        <v>147</v>
      </c>
      <c r="AU197" s="147" t="s">
        <v>152</v>
      </c>
      <c r="AY197" s="17" t="s">
        <v>144</v>
      </c>
      <c r="BE197" s="148">
        <f>IF(N197="základná",J197,0)</f>
        <v>0</v>
      </c>
      <c r="BF197" s="148">
        <f>IF(N197="znížená",J197,0)</f>
        <v>0</v>
      </c>
      <c r="BG197" s="148">
        <f>IF(N197="zákl. prenesená",J197,0)</f>
        <v>0</v>
      </c>
      <c r="BH197" s="148">
        <f>IF(N197="zníž. prenesená",J197,0)</f>
        <v>0</v>
      </c>
      <c r="BI197" s="148">
        <f>IF(N197="nulová",J197,0)</f>
        <v>0</v>
      </c>
      <c r="BJ197" s="17" t="s">
        <v>152</v>
      </c>
      <c r="BK197" s="148">
        <f>ROUND(I197*H197,2)</f>
        <v>0</v>
      </c>
      <c r="BL197" s="17" t="s">
        <v>187</v>
      </c>
      <c r="BM197" s="147" t="s">
        <v>292</v>
      </c>
    </row>
    <row r="198" spans="2:65" s="11" customFormat="1" ht="22.9" customHeight="1">
      <c r="B198" s="124"/>
      <c r="D198" s="125" t="s">
        <v>66</v>
      </c>
      <c r="E198" s="133" t="s">
        <v>635</v>
      </c>
      <c r="F198" s="133" t="s">
        <v>636</v>
      </c>
      <c r="J198" s="134">
        <f>BK198</f>
        <v>0</v>
      </c>
      <c r="L198" s="124"/>
      <c r="M198" s="128"/>
      <c r="P198" s="129">
        <f>SUM(P199:P238)</f>
        <v>9.0831765000000022</v>
      </c>
      <c r="R198" s="129">
        <f>SUM(R199:R238)</f>
        <v>2.13261862E-2</v>
      </c>
      <c r="T198" s="130">
        <f>SUM(T199:T238)</f>
        <v>1.1219399999999999E-2</v>
      </c>
      <c r="AR198" s="125" t="s">
        <v>152</v>
      </c>
      <c r="AT198" s="131" t="s">
        <v>66</v>
      </c>
      <c r="AU198" s="131" t="s">
        <v>75</v>
      </c>
      <c r="AY198" s="125" t="s">
        <v>144</v>
      </c>
      <c r="BK198" s="132">
        <f>SUM(BK199:BK238)</f>
        <v>0</v>
      </c>
    </row>
    <row r="199" spans="2:65" s="1" customFormat="1" ht="24.2" customHeight="1">
      <c r="B199" s="135"/>
      <c r="C199" s="136" t="s">
        <v>229</v>
      </c>
      <c r="D199" s="136" t="s">
        <v>147</v>
      </c>
      <c r="E199" s="137" t="s">
        <v>638</v>
      </c>
      <c r="F199" s="138" t="s">
        <v>639</v>
      </c>
      <c r="G199" s="139" t="s">
        <v>159</v>
      </c>
      <c r="H199" s="140">
        <v>37.398000000000003</v>
      </c>
      <c r="I199" s="141"/>
      <c r="J199" s="141">
        <f>ROUND(I199*H199,2)</f>
        <v>0</v>
      </c>
      <c r="K199" s="142"/>
      <c r="L199" s="29"/>
      <c r="M199" s="143" t="s">
        <v>1</v>
      </c>
      <c r="N199" s="144" t="s">
        <v>33</v>
      </c>
      <c r="O199" s="145">
        <v>5.8000000000000003E-2</v>
      </c>
      <c r="P199" s="145">
        <f>O199*H199</f>
        <v>2.1690840000000002</v>
      </c>
      <c r="Q199" s="145">
        <v>3.4800000000000001E-6</v>
      </c>
      <c r="R199" s="145">
        <f>Q199*H199</f>
        <v>1.3014504000000002E-4</v>
      </c>
      <c r="S199" s="145">
        <v>2.9999999999999997E-4</v>
      </c>
      <c r="T199" s="146">
        <f>S199*H199</f>
        <v>1.1219399999999999E-2</v>
      </c>
      <c r="AR199" s="147" t="s">
        <v>187</v>
      </c>
      <c r="AT199" s="147" t="s">
        <v>147</v>
      </c>
      <c r="AU199" s="147" t="s">
        <v>152</v>
      </c>
      <c r="AY199" s="17" t="s">
        <v>144</v>
      </c>
      <c r="BE199" s="148">
        <f>IF(N199="základná",J199,0)</f>
        <v>0</v>
      </c>
      <c r="BF199" s="148">
        <f>IF(N199="znížená",J199,0)</f>
        <v>0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7" t="s">
        <v>152</v>
      </c>
      <c r="BK199" s="148">
        <f>ROUND(I199*H199,2)</f>
        <v>0</v>
      </c>
      <c r="BL199" s="17" t="s">
        <v>187</v>
      </c>
      <c r="BM199" s="147" t="s">
        <v>297</v>
      </c>
    </row>
    <row r="200" spans="2:65" s="13" customFormat="1">
      <c r="B200" s="155"/>
      <c r="D200" s="150" t="s">
        <v>153</v>
      </c>
      <c r="E200" s="156" t="s">
        <v>1</v>
      </c>
      <c r="F200" s="157" t="s">
        <v>838</v>
      </c>
      <c r="H200" s="158">
        <v>39.847499999999997</v>
      </c>
      <c r="L200" s="155"/>
      <c r="M200" s="159"/>
      <c r="T200" s="160"/>
      <c r="AT200" s="156" t="s">
        <v>153</v>
      </c>
      <c r="AU200" s="156" t="s">
        <v>152</v>
      </c>
      <c r="AV200" s="13" t="s">
        <v>152</v>
      </c>
      <c r="AW200" s="13" t="s">
        <v>25</v>
      </c>
      <c r="AX200" s="13" t="s">
        <v>67</v>
      </c>
      <c r="AY200" s="156" t="s">
        <v>144</v>
      </c>
    </row>
    <row r="201" spans="2:65" s="12" customFormat="1">
      <c r="B201" s="149"/>
      <c r="D201" s="150" t="s">
        <v>153</v>
      </c>
      <c r="E201" s="151" t="s">
        <v>1</v>
      </c>
      <c r="F201" s="152" t="s">
        <v>744</v>
      </c>
      <c r="H201" s="151" t="s">
        <v>1</v>
      </c>
      <c r="L201" s="149"/>
      <c r="M201" s="153"/>
      <c r="T201" s="154"/>
      <c r="AT201" s="151" t="s">
        <v>153</v>
      </c>
      <c r="AU201" s="151" t="s">
        <v>152</v>
      </c>
      <c r="AV201" s="12" t="s">
        <v>75</v>
      </c>
      <c r="AW201" s="12" t="s">
        <v>25</v>
      </c>
      <c r="AX201" s="12" t="s">
        <v>67</v>
      </c>
      <c r="AY201" s="151" t="s">
        <v>144</v>
      </c>
    </row>
    <row r="202" spans="2:65" s="13" customFormat="1">
      <c r="B202" s="155"/>
      <c r="D202" s="150" t="s">
        <v>153</v>
      </c>
      <c r="E202" s="156" t="s">
        <v>1</v>
      </c>
      <c r="F202" s="157" t="s">
        <v>802</v>
      </c>
      <c r="H202" s="158">
        <v>-1.8</v>
      </c>
      <c r="L202" s="155"/>
      <c r="M202" s="159"/>
      <c r="T202" s="160"/>
      <c r="AT202" s="156" t="s">
        <v>153</v>
      </c>
      <c r="AU202" s="156" t="s">
        <v>152</v>
      </c>
      <c r="AV202" s="13" t="s">
        <v>152</v>
      </c>
      <c r="AW202" s="13" t="s">
        <v>25</v>
      </c>
      <c r="AX202" s="13" t="s">
        <v>67</v>
      </c>
      <c r="AY202" s="156" t="s">
        <v>144</v>
      </c>
    </row>
    <row r="203" spans="2:65" s="12" customFormat="1">
      <c r="B203" s="149"/>
      <c r="D203" s="150" t="s">
        <v>153</v>
      </c>
      <c r="E203" s="151" t="s">
        <v>1</v>
      </c>
      <c r="F203" s="152" t="s">
        <v>803</v>
      </c>
      <c r="H203" s="151" t="s">
        <v>1</v>
      </c>
      <c r="L203" s="149"/>
      <c r="M203" s="153"/>
      <c r="T203" s="154"/>
      <c r="AT203" s="151" t="s">
        <v>153</v>
      </c>
      <c r="AU203" s="151" t="s">
        <v>152</v>
      </c>
      <c r="AV203" s="12" t="s">
        <v>75</v>
      </c>
      <c r="AW203" s="12" t="s">
        <v>25</v>
      </c>
      <c r="AX203" s="12" t="s">
        <v>67</v>
      </c>
      <c r="AY203" s="151" t="s">
        <v>144</v>
      </c>
    </row>
    <row r="204" spans="2:65" s="13" customFormat="1">
      <c r="B204" s="155"/>
      <c r="D204" s="150" t="s">
        <v>153</v>
      </c>
      <c r="E204" s="156" t="s">
        <v>1</v>
      </c>
      <c r="F204" s="157" t="s">
        <v>826</v>
      </c>
      <c r="H204" s="158">
        <v>-2.4</v>
      </c>
      <c r="L204" s="155"/>
      <c r="M204" s="159"/>
      <c r="T204" s="160"/>
      <c r="AT204" s="156" t="s">
        <v>153</v>
      </c>
      <c r="AU204" s="156" t="s">
        <v>152</v>
      </c>
      <c r="AV204" s="13" t="s">
        <v>152</v>
      </c>
      <c r="AW204" s="13" t="s">
        <v>25</v>
      </c>
      <c r="AX204" s="13" t="s">
        <v>67</v>
      </c>
      <c r="AY204" s="156" t="s">
        <v>144</v>
      </c>
    </row>
    <row r="205" spans="2:65" s="12" customFormat="1">
      <c r="B205" s="149"/>
      <c r="D205" s="150" t="s">
        <v>153</v>
      </c>
      <c r="E205" s="151" t="s">
        <v>1</v>
      </c>
      <c r="F205" s="152" t="s">
        <v>839</v>
      </c>
      <c r="H205" s="151" t="s">
        <v>1</v>
      </c>
      <c r="L205" s="149"/>
      <c r="M205" s="153"/>
      <c r="T205" s="154"/>
      <c r="AT205" s="151" t="s">
        <v>153</v>
      </c>
      <c r="AU205" s="151" t="s">
        <v>152</v>
      </c>
      <c r="AV205" s="12" t="s">
        <v>75</v>
      </c>
      <c r="AW205" s="12" t="s">
        <v>25</v>
      </c>
      <c r="AX205" s="12" t="s">
        <v>67</v>
      </c>
      <c r="AY205" s="151" t="s">
        <v>144</v>
      </c>
    </row>
    <row r="206" spans="2:65" s="13" customFormat="1">
      <c r="B206" s="155"/>
      <c r="D206" s="150" t="s">
        <v>153</v>
      </c>
      <c r="E206" s="156" t="s">
        <v>1</v>
      </c>
      <c r="F206" s="157" t="s">
        <v>840</v>
      </c>
      <c r="H206" s="158">
        <v>1.75</v>
      </c>
      <c r="L206" s="155"/>
      <c r="M206" s="159"/>
      <c r="T206" s="160"/>
      <c r="AT206" s="156" t="s">
        <v>153</v>
      </c>
      <c r="AU206" s="156" t="s">
        <v>152</v>
      </c>
      <c r="AV206" s="13" t="s">
        <v>152</v>
      </c>
      <c r="AW206" s="13" t="s">
        <v>25</v>
      </c>
      <c r="AX206" s="13" t="s">
        <v>67</v>
      </c>
      <c r="AY206" s="156" t="s">
        <v>144</v>
      </c>
    </row>
    <row r="207" spans="2:65" s="14" customFormat="1">
      <c r="B207" s="161"/>
      <c r="D207" s="150" t="s">
        <v>153</v>
      </c>
      <c r="E207" s="162" t="s">
        <v>1</v>
      </c>
      <c r="F207" s="163" t="s">
        <v>156</v>
      </c>
      <c r="H207" s="164">
        <v>37.397500000000001</v>
      </c>
      <c r="L207" s="161"/>
      <c r="M207" s="165"/>
      <c r="T207" s="166"/>
      <c r="AT207" s="162" t="s">
        <v>153</v>
      </c>
      <c r="AU207" s="162" t="s">
        <v>152</v>
      </c>
      <c r="AV207" s="14" t="s">
        <v>151</v>
      </c>
      <c r="AW207" s="14" t="s">
        <v>25</v>
      </c>
      <c r="AX207" s="14" t="s">
        <v>75</v>
      </c>
      <c r="AY207" s="162" t="s">
        <v>144</v>
      </c>
    </row>
    <row r="208" spans="2:65" s="1" customFormat="1" ht="21.75" customHeight="1">
      <c r="B208" s="135"/>
      <c r="C208" s="136" t="s">
        <v>300</v>
      </c>
      <c r="D208" s="136" t="s">
        <v>147</v>
      </c>
      <c r="E208" s="137" t="s">
        <v>644</v>
      </c>
      <c r="F208" s="138" t="s">
        <v>645</v>
      </c>
      <c r="G208" s="139" t="s">
        <v>223</v>
      </c>
      <c r="H208" s="140">
        <v>9</v>
      </c>
      <c r="I208" s="141"/>
      <c r="J208" s="141">
        <f t="shared" ref="J208:J213" si="0">ROUND(I208*H208,2)</f>
        <v>0</v>
      </c>
      <c r="K208" s="142"/>
      <c r="L208" s="29"/>
      <c r="M208" s="143" t="s">
        <v>1</v>
      </c>
      <c r="N208" s="144" t="s">
        <v>33</v>
      </c>
      <c r="O208" s="145">
        <v>0.03</v>
      </c>
      <c r="P208" s="145">
        <f t="shared" ref="P208:P213" si="1">O208*H208</f>
        <v>0.27</v>
      </c>
      <c r="Q208" s="145">
        <v>7.8000000000000005E-7</v>
      </c>
      <c r="R208" s="145">
        <f t="shared" ref="R208:R213" si="2">Q208*H208</f>
        <v>7.0200000000000006E-6</v>
      </c>
      <c r="S208" s="145">
        <v>0</v>
      </c>
      <c r="T208" s="146">
        <f t="shared" ref="T208:T213" si="3">S208*H208</f>
        <v>0</v>
      </c>
      <c r="AR208" s="147" t="s">
        <v>187</v>
      </c>
      <c r="AT208" s="147" t="s">
        <v>147</v>
      </c>
      <c r="AU208" s="147" t="s">
        <v>152</v>
      </c>
      <c r="AY208" s="17" t="s">
        <v>144</v>
      </c>
      <c r="BE208" s="148">
        <f t="shared" ref="BE208:BE213" si="4">IF(N208="základná",J208,0)</f>
        <v>0</v>
      </c>
      <c r="BF208" s="148">
        <f t="shared" ref="BF208:BF213" si="5">IF(N208="znížená",J208,0)</f>
        <v>0</v>
      </c>
      <c r="BG208" s="148">
        <f t="shared" ref="BG208:BG213" si="6">IF(N208="zákl. prenesená",J208,0)</f>
        <v>0</v>
      </c>
      <c r="BH208" s="148">
        <f t="shared" ref="BH208:BH213" si="7">IF(N208="zníž. prenesená",J208,0)</f>
        <v>0</v>
      </c>
      <c r="BI208" s="148">
        <f t="shared" ref="BI208:BI213" si="8">IF(N208="nulová",J208,0)</f>
        <v>0</v>
      </c>
      <c r="BJ208" s="17" t="s">
        <v>152</v>
      </c>
      <c r="BK208" s="148">
        <f t="shared" ref="BK208:BK213" si="9">ROUND(I208*H208,2)</f>
        <v>0</v>
      </c>
      <c r="BL208" s="17" t="s">
        <v>187</v>
      </c>
      <c r="BM208" s="147" t="s">
        <v>303</v>
      </c>
    </row>
    <row r="209" spans="2:65" s="1" customFormat="1" ht="24.2" customHeight="1">
      <c r="B209" s="135"/>
      <c r="C209" s="136" t="s">
        <v>233</v>
      </c>
      <c r="D209" s="136" t="s">
        <v>147</v>
      </c>
      <c r="E209" s="137" t="s">
        <v>648</v>
      </c>
      <c r="F209" s="138" t="s">
        <v>649</v>
      </c>
      <c r="G209" s="139" t="s">
        <v>167</v>
      </c>
      <c r="H209" s="140">
        <v>13.35</v>
      </c>
      <c r="I209" s="141"/>
      <c r="J209" s="141">
        <f t="shared" si="0"/>
        <v>0</v>
      </c>
      <c r="K209" s="142"/>
      <c r="L209" s="29"/>
      <c r="M209" s="143" t="s">
        <v>1</v>
      </c>
      <c r="N209" s="144" t="s">
        <v>33</v>
      </c>
      <c r="O209" s="145">
        <v>2.5000000000000001E-2</v>
      </c>
      <c r="P209" s="145">
        <f t="shared" si="1"/>
        <v>0.33374999999999999</v>
      </c>
      <c r="Q209" s="145">
        <v>7.8000000000000005E-7</v>
      </c>
      <c r="R209" s="145">
        <f t="shared" si="2"/>
        <v>1.0413E-5</v>
      </c>
      <c r="S209" s="145">
        <v>0</v>
      </c>
      <c r="T209" s="146">
        <f t="shared" si="3"/>
        <v>0</v>
      </c>
      <c r="AR209" s="147" t="s">
        <v>187</v>
      </c>
      <c r="AT209" s="147" t="s">
        <v>147</v>
      </c>
      <c r="AU209" s="147" t="s">
        <v>152</v>
      </c>
      <c r="AY209" s="17" t="s">
        <v>144</v>
      </c>
      <c r="BE209" s="148">
        <f t="shared" si="4"/>
        <v>0</v>
      </c>
      <c r="BF209" s="148">
        <f t="shared" si="5"/>
        <v>0</v>
      </c>
      <c r="BG209" s="148">
        <f t="shared" si="6"/>
        <v>0</v>
      </c>
      <c r="BH209" s="148">
        <f t="shared" si="7"/>
        <v>0</v>
      </c>
      <c r="BI209" s="148">
        <f t="shared" si="8"/>
        <v>0</v>
      </c>
      <c r="BJ209" s="17" t="s">
        <v>152</v>
      </c>
      <c r="BK209" s="148">
        <f t="shared" si="9"/>
        <v>0</v>
      </c>
      <c r="BL209" s="17" t="s">
        <v>187</v>
      </c>
      <c r="BM209" s="147" t="s">
        <v>308</v>
      </c>
    </row>
    <row r="210" spans="2:65" s="1" customFormat="1" ht="24.2" customHeight="1">
      <c r="B210" s="135"/>
      <c r="C210" s="136" t="s">
        <v>309</v>
      </c>
      <c r="D210" s="136" t="s">
        <v>147</v>
      </c>
      <c r="E210" s="137" t="s">
        <v>652</v>
      </c>
      <c r="F210" s="138" t="s">
        <v>653</v>
      </c>
      <c r="G210" s="139" t="s">
        <v>159</v>
      </c>
      <c r="H210" s="140">
        <v>37.398000000000003</v>
      </c>
      <c r="I210" s="141"/>
      <c r="J210" s="141">
        <f t="shared" si="0"/>
        <v>0</v>
      </c>
      <c r="K210" s="142"/>
      <c r="L210" s="29"/>
      <c r="M210" s="143" t="s">
        <v>1</v>
      </c>
      <c r="N210" s="144" t="s">
        <v>33</v>
      </c>
      <c r="O210" s="145">
        <v>3.023E-2</v>
      </c>
      <c r="P210" s="145">
        <f t="shared" si="1"/>
        <v>1.1305415400000001</v>
      </c>
      <c r="Q210" s="145">
        <v>1.2750000000000001E-4</v>
      </c>
      <c r="R210" s="145">
        <f t="shared" si="2"/>
        <v>4.7682450000000008E-3</v>
      </c>
      <c r="S210" s="145">
        <v>0</v>
      </c>
      <c r="T210" s="146">
        <f t="shared" si="3"/>
        <v>0</v>
      </c>
      <c r="AR210" s="147" t="s">
        <v>187</v>
      </c>
      <c r="AT210" s="147" t="s">
        <v>147</v>
      </c>
      <c r="AU210" s="147" t="s">
        <v>152</v>
      </c>
      <c r="AY210" s="17" t="s">
        <v>144</v>
      </c>
      <c r="BE210" s="148">
        <f t="shared" si="4"/>
        <v>0</v>
      </c>
      <c r="BF210" s="148">
        <f t="shared" si="5"/>
        <v>0</v>
      </c>
      <c r="BG210" s="148">
        <f t="shared" si="6"/>
        <v>0</v>
      </c>
      <c r="BH210" s="148">
        <f t="shared" si="7"/>
        <v>0</v>
      </c>
      <c r="BI210" s="148">
        <f t="shared" si="8"/>
        <v>0</v>
      </c>
      <c r="BJ210" s="17" t="s">
        <v>152</v>
      </c>
      <c r="BK210" s="148">
        <f t="shared" si="9"/>
        <v>0</v>
      </c>
      <c r="BL210" s="17" t="s">
        <v>187</v>
      </c>
      <c r="BM210" s="147" t="s">
        <v>312</v>
      </c>
    </row>
    <row r="211" spans="2:65" s="1" customFormat="1" ht="24.2" customHeight="1">
      <c r="B211" s="135"/>
      <c r="C211" s="136" t="s">
        <v>238</v>
      </c>
      <c r="D211" s="136" t="s">
        <v>147</v>
      </c>
      <c r="E211" s="137" t="s">
        <v>656</v>
      </c>
      <c r="F211" s="138" t="s">
        <v>657</v>
      </c>
      <c r="G211" s="139" t="s">
        <v>159</v>
      </c>
      <c r="H211" s="140">
        <v>37.398000000000003</v>
      </c>
      <c r="I211" s="141"/>
      <c r="J211" s="141">
        <f t="shared" si="0"/>
        <v>0</v>
      </c>
      <c r="K211" s="142"/>
      <c r="L211" s="29"/>
      <c r="M211" s="143" t="s">
        <v>1</v>
      </c>
      <c r="N211" s="144" t="s">
        <v>33</v>
      </c>
      <c r="O211" s="145">
        <v>8.3000000000000001E-3</v>
      </c>
      <c r="P211" s="145">
        <f t="shared" si="1"/>
        <v>0.31040340000000005</v>
      </c>
      <c r="Q211" s="145">
        <v>3.4800000000000001E-6</v>
      </c>
      <c r="R211" s="145">
        <f t="shared" si="2"/>
        <v>1.3014504000000002E-4</v>
      </c>
      <c r="S211" s="145">
        <v>0</v>
      </c>
      <c r="T211" s="146">
        <f t="shared" si="3"/>
        <v>0</v>
      </c>
      <c r="AR211" s="147" t="s">
        <v>187</v>
      </c>
      <c r="AT211" s="147" t="s">
        <v>147</v>
      </c>
      <c r="AU211" s="147" t="s">
        <v>152</v>
      </c>
      <c r="AY211" s="17" t="s">
        <v>144</v>
      </c>
      <c r="BE211" s="148">
        <f t="shared" si="4"/>
        <v>0</v>
      </c>
      <c r="BF211" s="148">
        <f t="shared" si="5"/>
        <v>0</v>
      </c>
      <c r="BG211" s="148">
        <f t="shared" si="6"/>
        <v>0</v>
      </c>
      <c r="BH211" s="148">
        <f t="shared" si="7"/>
        <v>0</v>
      </c>
      <c r="BI211" s="148">
        <f t="shared" si="8"/>
        <v>0</v>
      </c>
      <c r="BJ211" s="17" t="s">
        <v>152</v>
      </c>
      <c r="BK211" s="148">
        <f t="shared" si="9"/>
        <v>0</v>
      </c>
      <c r="BL211" s="17" t="s">
        <v>187</v>
      </c>
      <c r="BM211" s="147" t="s">
        <v>318</v>
      </c>
    </row>
    <row r="212" spans="2:65" s="1" customFormat="1" ht="24.2" customHeight="1">
      <c r="B212" s="135"/>
      <c r="C212" s="136" t="s">
        <v>322</v>
      </c>
      <c r="D212" s="136" t="s">
        <v>147</v>
      </c>
      <c r="E212" s="137" t="s">
        <v>659</v>
      </c>
      <c r="F212" s="138" t="s">
        <v>660</v>
      </c>
      <c r="G212" s="139" t="s">
        <v>159</v>
      </c>
      <c r="H212" s="140">
        <v>37.398000000000003</v>
      </c>
      <c r="I212" s="141"/>
      <c r="J212" s="141">
        <f t="shared" si="0"/>
        <v>0</v>
      </c>
      <c r="K212" s="142"/>
      <c r="L212" s="29"/>
      <c r="M212" s="143" t="s">
        <v>1</v>
      </c>
      <c r="N212" s="144" t="s">
        <v>33</v>
      </c>
      <c r="O212" s="145">
        <v>1.0059999999999999E-2</v>
      </c>
      <c r="P212" s="145">
        <f t="shared" si="1"/>
        <v>0.37622388000000001</v>
      </c>
      <c r="Q212" s="145">
        <v>3.116E-5</v>
      </c>
      <c r="R212" s="145">
        <f t="shared" si="2"/>
        <v>1.1653216800000001E-3</v>
      </c>
      <c r="S212" s="145">
        <v>0</v>
      </c>
      <c r="T212" s="146">
        <f t="shared" si="3"/>
        <v>0</v>
      </c>
      <c r="AR212" s="147" t="s">
        <v>187</v>
      </c>
      <c r="AT212" s="147" t="s">
        <v>147</v>
      </c>
      <c r="AU212" s="147" t="s">
        <v>152</v>
      </c>
      <c r="AY212" s="17" t="s">
        <v>144</v>
      </c>
      <c r="BE212" s="148">
        <f t="shared" si="4"/>
        <v>0</v>
      </c>
      <c r="BF212" s="148">
        <f t="shared" si="5"/>
        <v>0</v>
      </c>
      <c r="BG212" s="148">
        <f t="shared" si="6"/>
        <v>0</v>
      </c>
      <c r="BH212" s="148">
        <f t="shared" si="7"/>
        <v>0</v>
      </c>
      <c r="BI212" s="148">
        <f t="shared" si="8"/>
        <v>0</v>
      </c>
      <c r="BJ212" s="17" t="s">
        <v>152</v>
      </c>
      <c r="BK212" s="148">
        <f t="shared" si="9"/>
        <v>0</v>
      </c>
      <c r="BL212" s="17" t="s">
        <v>187</v>
      </c>
      <c r="BM212" s="147" t="s">
        <v>326</v>
      </c>
    </row>
    <row r="213" spans="2:65" s="1" customFormat="1" ht="24.2" customHeight="1">
      <c r="B213" s="135"/>
      <c r="C213" s="136" t="s">
        <v>241</v>
      </c>
      <c r="D213" s="136" t="s">
        <v>147</v>
      </c>
      <c r="E213" s="137" t="s">
        <v>738</v>
      </c>
      <c r="F213" s="138" t="s">
        <v>739</v>
      </c>
      <c r="G213" s="139" t="s">
        <v>159</v>
      </c>
      <c r="H213" s="140">
        <v>6.2</v>
      </c>
      <c r="I213" s="141"/>
      <c r="J213" s="141">
        <f t="shared" si="0"/>
        <v>0</v>
      </c>
      <c r="K213" s="142"/>
      <c r="L213" s="29"/>
      <c r="M213" s="143" t="s">
        <v>1</v>
      </c>
      <c r="N213" s="144" t="s">
        <v>33</v>
      </c>
      <c r="O213" s="145">
        <v>4.5280000000000001E-2</v>
      </c>
      <c r="P213" s="145">
        <f t="shared" si="1"/>
        <v>0.28073599999999999</v>
      </c>
      <c r="Q213" s="145">
        <v>1.5725E-4</v>
      </c>
      <c r="R213" s="145">
        <f t="shared" si="2"/>
        <v>9.7495000000000004E-4</v>
      </c>
      <c r="S213" s="145">
        <v>0</v>
      </c>
      <c r="T213" s="146">
        <f t="shared" si="3"/>
        <v>0</v>
      </c>
      <c r="AR213" s="147" t="s">
        <v>187</v>
      </c>
      <c r="AT213" s="147" t="s">
        <v>147</v>
      </c>
      <c r="AU213" s="147" t="s">
        <v>152</v>
      </c>
      <c r="AY213" s="17" t="s">
        <v>144</v>
      </c>
      <c r="BE213" s="148">
        <f t="shared" si="4"/>
        <v>0</v>
      </c>
      <c r="BF213" s="148">
        <f t="shared" si="5"/>
        <v>0</v>
      </c>
      <c r="BG213" s="148">
        <f t="shared" si="6"/>
        <v>0</v>
      </c>
      <c r="BH213" s="148">
        <f t="shared" si="7"/>
        <v>0</v>
      </c>
      <c r="BI213" s="148">
        <f t="shared" si="8"/>
        <v>0</v>
      </c>
      <c r="BJ213" s="17" t="s">
        <v>152</v>
      </c>
      <c r="BK213" s="148">
        <f t="shared" si="9"/>
        <v>0</v>
      </c>
      <c r="BL213" s="17" t="s">
        <v>187</v>
      </c>
      <c r="BM213" s="147" t="s">
        <v>329</v>
      </c>
    </row>
    <row r="214" spans="2:65" s="12" customFormat="1">
      <c r="B214" s="149"/>
      <c r="D214" s="150" t="s">
        <v>153</v>
      </c>
      <c r="E214" s="151" t="s">
        <v>1</v>
      </c>
      <c r="F214" s="152" t="s">
        <v>784</v>
      </c>
      <c r="H214" s="151" t="s">
        <v>1</v>
      </c>
      <c r="L214" s="149"/>
      <c r="M214" s="153"/>
      <c r="T214" s="154"/>
      <c r="AT214" s="151" t="s">
        <v>153</v>
      </c>
      <c r="AU214" s="151" t="s">
        <v>152</v>
      </c>
      <c r="AV214" s="12" t="s">
        <v>75</v>
      </c>
      <c r="AW214" s="12" t="s">
        <v>25</v>
      </c>
      <c r="AX214" s="12" t="s">
        <v>67</v>
      </c>
      <c r="AY214" s="151" t="s">
        <v>144</v>
      </c>
    </row>
    <row r="215" spans="2:65" s="13" customFormat="1">
      <c r="B215" s="155"/>
      <c r="D215" s="150" t="s">
        <v>153</v>
      </c>
      <c r="E215" s="156" t="s">
        <v>1</v>
      </c>
      <c r="F215" s="157" t="s">
        <v>817</v>
      </c>
      <c r="H215" s="158">
        <v>1.8</v>
      </c>
      <c r="L215" s="155"/>
      <c r="M215" s="159"/>
      <c r="T215" s="160"/>
      <c r="AT215" s="156" t="s">
        <v>153</v>
      </c>
      <c r="AU215" s="156" t="s">
        <v>152</v>
      </c>
      <c r="AV215" s="13" t="s">
        <v>152</v>
      </c>
      <c r="AW215" s="13" t="s">
        <v>25</v>
      </c>
      <c r="AX215" s="13" t="s">
        <v>67</v>
      </c>
      <c r="AY215" s="156" t="s">
        <v>144</v>
      </c>
    </row>
    <row r="216" spans="2:65" s="12" customFormat="1">
      <c r="B216" s="149"/>
      <c r="D216" s="150" t="s">
        <v>153</v>
      </c>
      <c r="E216" s="151" t="s">
        <v>1</v>
      </c>
      <c r="F216" s="152" t="s">
        <v>818</v>
      </c>
      <c r="H216" s="151" t="s">
        <v>1</v>
      </c>
      <c r="L216" s="149"/>
      <c r="M216" s="153"/>
      <c r="T216" s="154"/>
      <c r="AT216" s="151" t="s">
        <v>153</v>
      </c>
      <c r="AU216" s="151" t="s">
        <v>152</v>
      </c>
      <c r="AV216" s="12" t="s">
        <v>75</v>
      </c>
      <c r="AW216" s="12" t="s">
        <v>25</v>
      </c>
      <c r="AX216" s="12" t="s">
        <v>67</v>
      </c>
      <c r="AY216" s="151" t="s">
        <v>144</v>
      </c>
    </row>
    <row r="217" spans="2:65" s="13" customFormat="1">
      <c r="B217" s="155"/>
      <c r="D217" s="150" t="s">
        <v>153</v>
      </c>
      <c r="E217" s="156" t="s">
        <v>1</v>
      </c>
      <c r="F217" s="157" t="s">
        <v>294</v>
      </c>
      <c r="H217" s="158">
        <v>2.4</v>
      </c>
      <c r="L217" s="155"/>
      <c r="M217" s="159"/>
      <c r="T217" s="160"/>
      <c r="AT217" s="156" t="s">
        <v>153</v>
      </c>
      <c r="AU217" s="156" t="s">
        <v>152</v>
      </c>
      <c r="AV217" s="13" t="s">
        <v>152</v>
      </c>
      <c r="AW217" s="13" t="s">
        <v>25</v>
      </c>
      <c r="AX217" s="13" t="s">
        <v>67</v>
      </c>
      <c r="AY217" s="156" t="s">
        <v>144</v>
      </c>
    </row>
    <row r="218" spans="2:65" s="12" customFormat="1">
      <c r="B218" s="149"/>
      <c r="D218" s="150" t="s">
        <v>153</v>
      </c>
      <c r="E218" s="151" t="s">
        <v>1</v>
      </c>
      <c r="F218" s="152" t="s">
        <v>788</v>
      </c>
      <c r="H218" s="151" t="s">
        <v>1</v>
      </c>
      <c r="L218" s="149"/>
      <c r="M218" s="153"/>
      <c r="T218" s="154"/>
      <c r="AT218" s="151" t="s">
        <v>153</v>
      </c>
      <c r="AU218" s="151" t="s">
        <v>152</v>
      </c>
      <c r="AV218" s="12" t="s">
        <v>75</v>
      </c>
      <c r="AW218" s="12" t="s">
        <v>25</v>
      </c>
      <c r="AX218" s="12" t="s">
        <v>67</v>
      </c>
      <c r="AY218" s="151" t="s">
        <v>144</v>
      </c>
    </row>
    <row r="219" spans="2:65" s="13" customFormat="1">
      <c r="B219" s="155"/>
      <c r="D219" s="150" t="s">
        <v>153</v>
      </c>
      <c r="E219" s="156" t="s">
        <v>1</v>
      </c>
      <c r="F219" s="157" t="s">
        <v>152</v>
      </c>
      <c r="H219" s="158">
        <v>2</v>
      </c>
      <c r="L219" s="155"/>
      <c r="M219" s="159"/>
      <c r="T219" s="160"/>
      <c r="AT219" s="156" t="s">
        <v>153</v>
      </c>
      <c r="AU219" s="156" t="s">
        <v>152</v>
      </c>
      <c r="AV219" s="13" t="s">
        <v>152</v>
      </c>
      <c r="AW219" s="13" t="s">
        <v>25</v>
      </c>
      <c r="AX219" s="13" t="s">
        <v>67</v>
      </c>
      <c r="AY219" s="156" t="s">
        <v>144</v>
      </c>
    </row>
    <row r="220" spans="2:65" s="14" customFormat="1">
      <c r="B220" s="161"/>
      <c r="D220" s="150" t="s">
        <v>153</v>
      </c>
      <c r="E220" s="162" t="s">
        <v>1</v>
      </c>
      <c r="F220" s="163" t="s">
        <v>156</v>
      </c>
      <c r="H220" s="164">
        <v>6.2</v>
      </c>
      <c r="L220" s="161"/>
      <c r="M220" s="165"/>
      <c r="T220" s="166"/>
      <c r="AT220" s="162" t="s">
        <v>153</v>
      </c>
      <c r="AU220" s="162" t="s">
        <v>152</v>
      </c>
      <c r="AV220" s="14" t="s">
        <v>151</v>
      </c>
      <c r="AW220" s="14" t="s">
        <v>25</v>
      </c>
      <c r="AX220" s="14" t="s">
        <v>75</v>
      </c>
      <c r="AY220" s="162" t="s">
        <v>144</v>
      </c>
    </row>
    <row r="221" spans="2:65" s="1" customFormat="1" ht="24.2" customHeight="1">
      <c r="B221" s="135"/>
      <c r="C221" s="136" t="s">
        <v>331</v>
      </c>
      <c r="D221" s="136" t="s">
        <v>147</v>
      </c>
      <c r="E221" s="137" t="s">
        <v>663</v>
      </c>
      <c r="F221" s="138" t="s">
        <v>664</v>
      </c>
      <c r="G221" s="139" t="s">
        <v>159</v>
      </c>
      <c r="H221" s="140">
        <v>12.438000000000001</v>
      </c>
      <c r="I221" s="141"/>
      <c r="J221" s="141">
        <f>ROUND(I221*H221,2)</f>
        <v>0</v>
      </c>
      <c r="K221" s="142"/>
      <c r="L221" s="29"/>
      <c r="M221" s="143" t="s">
        <v>1</v>
      </c>
      <c r="N221" s="144" t="s">
        <v>33</v>
      </c>
      <c r="O221" s="145">
        <v>5.0360000000000002E-2</v>
      </c>
      <c r="P221" s="145">
        <f>O221*H221</f>
        <v>0.62637768000000005</v>
      </c>
      <c r="Q221" s="145">
        <v>1.9858000000000001E-4</v>
      </c>
      <c r="R221" s="145">
        <f>Q221*H221</f>
        <v>2.4699380400000004E-3</v>
      </c>
      <c r="S221" s="145">
        <v>0</v>
      </c>
      <c r="T221" s="146">
        <f>S221*H221</f>
        <v>0</v>
      </c>
      <c r="AR221" s="147" t="s">
        <v>187</v>
      </c>
      <c r="AT221" s="147" t="s">
        <v>147</v>
      </c>
      <c r="AU221" s="147" t="s">
        <v>152</v>
      </c>
      <c r="AY221" s="17" t="s">
        <v>144</v>
      </c>
      <c r="BE221" s="148">
        <f>IF(N221="základná",J221,0)</f>
        <v>0</v>
      </c>
      <c r="BF221" s="148">
        <f>IF(N221="znížená",J221,0)</f>
        <v>0</v>
      </c>
      <c r="BG221" s="148">
        <f>IF(N221="zákl. prenesená",J221,0)</f>
        <v>0</v>
      </c>
      <c r="BH221" s="148">
        <f>IF(N221="zníž. prenesená",J221,0)</f>
        <v>0</v>
      </c>
      <c r="BI221" s="148">
        <f>IF(N221="nulová",J221,0)</f>
        <v>0</v>
      </c>
      <c r="BJ221" s="17" t="s">
        <v>152</v>
      </c>
      <c r="BK221" s="148">
        <f>ROUND(I221*H221,2)</f>
        <v>0</v>
      </c>
      <c r="BL221" s="17" t="s">
        <v>187</v>
      </c>
      <c r="BM221" s="147" t="s">
        <v>334</v>
      </c>
    </row>
    <row r="222" spans="2:65" s="1" customFormat="1" ht="33" customHeight="1">
      <c r="B222" s="135"/>
      <c r="C222" s="136" t="s">
        <v>245</v>
      </c>
      <c r="D222" s="136" t="s">
        <v>147</v>
      </c>
      <c r="E222" s="137" t="s">
        <v>789</v>
      </c>
      <c r="F222" s="138" t="s">
        <v>790</v>
      </c>
      <c r="G222" s="139" t="s">
        <v>159</v>
      </c>
      <c r="H222" s="140">
        <v>37.398000000000003</v>
      </c>
      <c r="I222" s="141"/>
      <c r="J222" s="141">
        <f>ROUND(I222*H222,2)</f>
        <v>0</v>
      </c>
      <c r="K222" s="142"/>
      <c r="L222" s="29"/>
      <c r="M222" s="143" t="s">
        <v>1</v>
      </c>
      <c r="N222" s="144" t="s">
        <v>33</v>
      </c>
      <c r="O222" s="145">
        <v>8.5500000000000007E-2</v>
      </c>
      <c r="P222" s="145">
        <f>O222*H222</f>
        <v>3.1975290000000007</v>
      </c>
      <c r="Q222" s="145">
        <v>2.7579999999999998E-4</v>
      </c>
      <c r="R222" s="145">
        <f>Q222*H222</f>
        <v>1.0314368400000001E-2</v>
      </c>
      <c r="S222" s="145">
        <v>0</v>
      </c>
      <c r="T222" s="146">
        <f>S222*H222</f>
        <v>0</v>
      </c>
      <c r="AR222" s="147" t="s">
        <v>187</v>
      </c>
      <c r="AT222" s="147" t="s">
        <v>147</v>
      </c>
      <c r="AU222" s="147" t="s">
        <v>152</v>
      </c>
      <c r="AY222" s="17" t="s">
        <v>144</v>
      </c>
      <c r="BE222" s="148">
        <f>IF(N222="základná",J222,0)</f>
        <v>0</v>
      </c>
      <c r="BF222" s="148">
        <f>IF(N222="znížená",J222,0)</f>
        <v>0</v>
      </c>
      <c r="BG222" s="148">
        <f>IF(N222="zákl. prenesená",J222,0)</f>
        <v>0</v>
      </c>
      <c r="BH222" s="148">
        <f>IF(N222="zníž. prenesená",J222,0)</f>
        <v>0</v>
      </c>
      <c r="BI222" s="148">
        <f>IF(N222="nulová",J222,0)</f>
        <v>0</v>
      </c>
      <c r="BJ222" s="17" t="s">
        <v>152</v>
      </c>
      <c r="BK222" s="148">
        <f>ROUND(I222*H222,2)</f>
        <v>0</v>
      </c>
      <c r="BL222" s="17" t="s">
        <v>187</v>
      </c>
      <c r="BM222" s="147" t="s">
        <v>337</v>
      </c>
    </row>
    <row r="223" spans="2:65" s="13" customFormat="1">
      <c r="B223" s="155"/>
      <c r="D223" s="150" t="s">
        <v>153</v>
      </c>
      <c r="E223" s="156" t="s">
        <v>1</v>
      </c>
      <c r="F223" s="157" t="s">
        <v>825</v>
      </c>
      <c r="H223" s="158">
        <v>39.847499999999997</v>
      </c>
      <c r="L223" s="155"/>
      <c r="M223" s="159"/>
      <c r="T223" s="160"/>
      <c r="AT223" s="156" t="s">
        <v>153</v>
      </c>
      <c r="AU223" s="156" t="s">
        <v>152</v>
      </c>
      <c r="AV223" s="13" t="s">
        <v>152</v>
      </c>
      <c r="AW223" s="13" t="s">
        <v>25</v>
      </c>
      <c r="AX223" s="13" t="s">
        <v>67</v>
      </c>
      <c r="AY223" s="156" t="s">
        <v>144</v>
      </c>
    </row>
    <row r="224" spans="2:65" s="12" customFormat="1">
      <c r="B224" s="149"/>
      <c r="D224" s="150" t="s">
        <v>153</v>
      </c>
      <c r="E224" s="151" t="s">
        <v>1</v>
      </c>
      <c r="F224" s="152" t="s">
        <v>744</v>
      </c>
      <c r="H224" s="151" t="s">
        <v>1</v>
      </c>
      <c r="L224" s="149"/>
      <c r="M224" s="153"/>
      <c r="T224" s="154"/>
      <c r="AT224" s="151" t="s">
        <v>153</v>
      </c>
      <c r="AU224" s="151" t="s">
        <v>152</v>
      </c>
      <c r="AV224" s="12" t="s">
        <v>75</v>
      </c>
      <c r="AW224" s="12" t="s">
        <v>25</v>
      </c>
      <c r="AX224" s="12" t="s">
        <v>67</v>
      </c>
      <c r="AY224" s="151" t="s">
        <v>144</v>
      </c>
    </row>
    <row r="225" spans="2:65" s="13" customFormat="1">
      <c r="B225" s="155"/>
      <c r="D225" s="150" t="s">
        <v>153</v>
      </c>
      <c r="E225" s="156" t="s">
        <v>1</v>
      </c>
      <c r="F225" s="157" t="s">
        <v>802</v>
      </c>
      <c r="H225" s="158">
        <v>-1.8</v>
      </c>
      <c r="L225" s="155"/>
      <c r="M225" s="159"/>
      <c r="T225" s="160"/>
      <c r="AT225" s="156" t="s">
        <v>153</v>
      </c>
      <c r="AU225" s="156" t="s">
        <v>152</v>
      </c>
      <c r="AV225" s="13" t="s">
        <v>152</v>
      </c>
      <c r="AW225" s="13" t="s">
        <v>25</v>
      </c>
      <c r="AX225" s="13" t="s">
        <v>67</v>
      </c>
      <c r="AY225" s="156" t="s">
        <v>144</v>
      </c>
    </row>
    <row r="226" spans="2:65" s="12" customFormat="1">
      <c r="B226" s="149"/>
      <c r="D226" s="150" t="s">
        <v>153</v>
      </c>
      <c r="E226" s="151" t="s">
        <v>1</v>
      </c>
      <c r="F226" s="152" t="s">
        <v>803</v>
      </c>
      <c r="H226" s="151" t="s">
        <v>1</v>
      </c>
      <c r="L226" s="149"/>
      <c r="M226" s="153"/>
      <c r="T226" s="154"/>
      <c r="AT226" s="151" t="s">
        <v>153</v>
      </c>
      <c r="AU226" s="151" t="s">
        <v>152</v>
      </c>
      <c r="AV226" s="12" t="s">
        <v>75</v>
      </c>
      <c r="AW226" s="12" t="s">
        <v>25</v>
      </c>
      <c r="AX226" s="12" t="s">
        <v>67</v>
      </c>
      <c r="AY226" s="151" t="s">
        <v>144</v>
      </c>
    </row>
    <row r="227" spans="2:65" s="13" customFormat="1">
      <c r="B227" s="155"/>
      <c r="D227" s="150" t="s">
        <v>153</v>
      </c>
      <c r="E227" s="156" t="s">
        <v>1</v>
      </c>
      <c r="F227" s="157" t="s">
        <v>826</v>
      </c>
      <c r="H227" s="158">
        <v>-2.4</v>
      </c>
      <c r="L227" s="155"/>
      <c r="M227" s="159"/>
      <c r="T227" s="160"/>
      <c r="AT227" s="156" t="s">
        <v>153</v>
      </c>
      <c r="AU227" s="156" t="s">
        <v>152</v>
      </c>
      <c r="AV227" s="13" t="s">
        <v>152</v>
      </c>
      <c r="AW227" s="13" t="s">
        <v>25</v>
      </c>
      <c r="AX227" s="13" t="s">
        <v>67</v>
      </c>
      <c r="AY227" s="156" t="s">
        <v>144</v>
      </c>
    </row>
    <row r="228" spans="2:65" s="12" customFormat="1">
      <c r="B228" s="149"/>
      <c r="D228" s="150" t="s">
        <v>153</v>
      </c>
      <c r="E228" s="151" t="s">
        <v>1</v>
      </c>
      <c r="F228" s="152" t="s">
        <v>839</v>
      </c>
      <c r="H228" s="151" t="s">
        <v>1</v>
      </c>
      <c r="L228" s="149"/>
      <c r="M228" s="153"/>
      <c r="T228" s="154"/>
      <c r="AT228" s="151" t="s">
        <v>153</v>
      </c>
      <c r="AU228" s="151" t="s">
        <v>152</v>
      </c>
      <c r="AV228" s="12" t="s">
        <v>75</v>
      </c>
      <c r="AW228" s="12" t="s">
        <v>25</v>
      </c>
      <c r="AX228" s="12" t="s">
        <v>67</v>
      </c>
      <c r="AY228" s="151" t="s">
        <v>144</v>
      </c>
    </row>
    <row r="229" spans="2:65" s="13" customFormat="1">
      <c r="B229" s="155"/>
      <c r="D229" s="150" t="s">
        <v>153</v>
      </c>
      <c r="E229" s="156" t="s">
        <v>1</v>
      </c>
      <c r="F229" s="157" t="s">
        <v>840</v>
      </c>
      <c r="H229" s="158">
        <v>1.75</v>
      </c>
      <c r="L229" s="155"/>
      <c r="M229" s="159"/>
      <c r="T229" s="160"/>
      <c r="AT229" s="156" t="s">
        <v>153</v>
      </c>
      <c r="AU229" s="156" t="s">
        <v>152</v>
      </c>
      <c r="AV229" s="13" t="s">
        <v>152</v>
      </c>
      <c r="AW229" s="13" t="s">
        <v>25</v>
      </c>
      <c r="AX229" s="13" t="s">
        <v>67</v>
      </c>
      <c r="AY229" s="156" t="s">
        <v>144</v>
      </c>
    </row>
    <row r="230" spans="2:65" s="14" customFormat="1">
      <c r="B230" s="161"/>
      <c r="D230" s="150" t="s">
        <v>153</v>
      </c>
      <c r="E230" s="162" t="s">
        <v>1</v>
      </c>
      <c r="F230" s="163" t="s">
        <v>156</v>
      </c>
      <c r="H230" s="164">
        <v>37.397500000000001</v>
      </c>
      <c r="L230" s="161"/>
      <c r="M230" s="165"/>
      <c r="T230" s="166"/>
      <c r="AT230" s="162" t="s">
        <v>153</v>
      </c>
      <c r="AU230" s="162" t="s">
        <v>152</v>
      </c>
      <c r="AV230" s="14" t="s">
        <v>151</v>
      </c>
      <c r="AW230" s="14" t="s">
        <v>25</v>
      </c>
      <c r="AX230" s="14" t="s">
        <v>75</v>
      </c>
      <c r="AY230" s="162" t="s">
        <v>144</v>
      </c>
    </row>
    <row r="231" spans="2:65" s="1" customFormat="1" ht="24.2" customHeight="1">
      <c r="B231" s="135"/>
      <c r="C231" s="136" t="s">
        <v>339</v>
      </c>
      <c r="D231" s="136" t="s">
        <v>147</v>
      </c>
      <c r="E231" s="137" t="s">
        <v>667</v>
      </c>
      <c r="F231" s="138" t="s">
        <v>668</v>
      </c>
      <c r="G231" s="139" t="s">
        <v>167</v>
      </c>
      <c r="H231" s="140">
        <v>14.3</v>
      </c>
      <c r="I231" s="141"/>
      <c r="J231" s="141">
        <f>ROUND(I231*H231,2)</f>
        <v>0</v>
      </c>
      <c r="K231" s="142"/>
      <c r="L231" s="29"/>
      <c r="M231" s="143" t="s">
        <v>1</v>
      </c>
      <c r="N231" s="144" t="s">
        <v>33</v>
      </c>
      <c r="O231" s="145">
        <v>2.717E-2</v>
      </c>
      <c r="P231" s="145">
        <f>O231*H231</f>
        <v>0.38853100000000002</v>
      </c>
      <c r="Q231" s="145">
        <v>9.48E-5</v>
      </c>
      <c r="R231" s="145">
        <f>Q231*H231</f>
        <v>1.35564E-3</v>
      </c>
      <c r="S231" s="145">
        <v>0</v>
      </c>
      <c r="T231" s="146">
        <f>S231*H231</f>
        <v>0</v>
      </c>
      <c r="AR231" s="147" t="s">
        <v>187</v>
      </c>
      <c r="AT231" s="147" t="s">
        <v>147</v>
      </c>
      <c r="AU231" s="147" t="s">
        <v>152</v>
      </c>
      <c r="AY231" s="17" t="s">
        <v>144</v>
      </c>
      <c r="BE231" s="148">
        <f>IF(N231="základná",J231,0)</f>
        <v>0</v>
      </c>
      <c r="BF231" s="148">
        <f>IF(N231="znížená",J231,0)</f>
        <v>0</v>
      </c>
      <c r="BG231" s="148">
        <f>IF(N231="zákl. prenesená",J231,0)</f>
        <v>0</v>
      </c>
      <c r="BH231" s="148">
        <f>IF(N231="zníž. prenesená",J231,0)</f>
        <v>0</v>
      </c>
      <c r="BI231" s="148">
        <f>IF(N231="nulová",J231,0)</f>
        <v>0</v>
      </c>
      <c r="BJ231" s="17" t="s">
        <v>152</v>
      </c>
      <c r="BK231" s="148">
        <f>ROUND(I231*H231,2)</f>
        <v>0</v>
      </c>
      <c r="BL231" s="17" t="s">
        <v>187</v>
      </c>
      <c r="BM231" s="147" t="s">
        <v>342</v>
      </c>
    </row>
    <row r="232" spans="2:65" s="12" customFormat="1">
      <c r="B232" s="149"/>
      <c r="D232" s="150" t="s">
        <v>153</v>
      </c>
      <c r="E232" s="151" t="s">
        <v>1</v>
      </c>
      <c r="F232" s="152" t="s">
        <v>793</v>
      </c>
      <c r="H232" s="151" t="s">
        <v>1</v>
      </c>
      <c r="L232" s="149"/>
      <c r="M232" s="153"/>
      <c r="T232" s="154"/>
      <c r="AT232" s="151" t="s">
        <v>153</v>
      </c>
      <c r="AU232" s="151" t="s">
        <v>152</v>
      </c>
      <c r="AV232" s="12" t="s">
        <v>75</v>
      </c>
      <c r="AW232" s="12" t="s">
        <v>25</v>
      </c>
      <c r="AX232" s="12" t="s">
        <v>67</v>
      </c>
      <c r="AY232" s="151" t="s">
        <v>144</v>
      </c>
    </row>
    <row r="233" spans="2:65" s="13" customFormat="1">
      <c r="B233" s="155"/>
      <c r="D233" s="150" t="s">
        <v>153</v>
      </c>
      <c r="E233" s="156" t="s">
        <v>1</v>
      </c>
      <c r="F233" s="157" t="s">
        <v>820</v>
      </c>
      <c r="H233" s="158">
        <v>4.9000000000000004</v>
      </c>
      <c r="L233" s="155"/>
      <c r="M233" s="159"/>
      <c r="T233" s="160"/>
      <c r="AT233" s="156" t="s">
        <v>153</v>
      </c>
      <c r="AU233" s="156" t="s">
        <v>152</v>
      </c>
      <c r="AV233" s="13" t="s">
        <v>152</v>
      </c>
      <c r="AW233" s="13" t="s">
        <v>25</v>
      </c>
      <c r="AX233" s="13" t="s">
        <v>67</v>
      </c>
      <c r="AY233" s="156" t="s">
        <v>144</v>
      </c>
    </row>
    <row r="234" spans="2:65" s="12" customFormat="1">
      <c r="B234" s="149"/>
      <c r="D234" s="150" t="s">
        <v>153</v>
      </c>
      <c r="E234" s="151" t="s">
        <v>1</v>
      </c>
      <c r="F234" s="152" t="s">
        <v>821</v>
      </c>
      <c r="H234" s="151" t="s">
        <v>1</v>
      </c>
      <c r="L234" s="149"/>
      <c r="M234" s="153"/>
      <c r="T234" s="154"/>
      <c r="AT234" s="151" t="s">
        <v>153</v>
      </c>
      <c r="AU234" s="151" t="s">
        <v>152</v>
      </c>
      <c r="AV234" s="12" t="s">
        <v>75</v>
      </c>
      <c r="AW234" s="12" t="s">
        <v>25</v>
      </c>
      <c r="AX234" s="12" t="s">
        <v>67</v>
      </c>
      <c r="AY234" s="151" t="s">
        <v>144</v>
      </c>
    </row>
    <row r="235" spans="2:65" s="13" customFormat="1">
      <c r="B235" s="155"/>
      <c r="D235" s="150" t="s">
        <v>153</v>
      </c>
      <c r="E235" s="156" t="s">
        <v>1</v>
      </c>
      <c r="F235" s="157" t="s">
        <v>841</v>
      </c>
      <c r="H235" s="158">
        <v>6.4</v>
      </c>
      <c r="L235" s="155"/>
      <c r="M235" s="159"/>
      <c r="T235" s="160"/>
      <c r="AT235" s="156" t="s">
        <v>153</v>
      </c>
      <c r="AU235" s="156" t="s">
        <v>152</v>
      </c>
      <c r="AV235" s="13" t="s">
        <v>152</v>
      </c>
      <c r="AW235" s="13" t="s">
        <v>25</v>
      </c>
      <c r="AX235" s="13" t="s">
        <v>67</v>
      </c>
      <c r="AY235" s="156" t="s">
        <v>144</v>
      </c>
    </row>
    <row r="236" spans="2:65" s="12" customFormat="1">
      <c r="B236" s="149"/>
      <c r="D236" s="150" t="s">
        <v>153</v>
      </c>
      <c r="E236" s="151" t="s">
        <v>1</v>
      </c>
      <c r="F236" s="152" t="s">
        <v>797</v>
      </c>
      <c r="H236" s="151" t="s">
        <v>1</v>
      </c>
      <c r="L236" s="149"/>
      <c r="M236" s="153"/>
      <c r="T236" s="154"/>
      <c r="AT236" s="151" t="s">
        <v>153</v>
      </c>
      <c r="AU236" s="151" t="s">
        <v>152</v>
      </c>
      <c r="AV236" s="12" t="s">
        <v>75</v>
      </c>
      <c r="AW236" s="12" t="s">
        <v>25</v>
      </c>
      <c r="AX236" s="12" t="s">
        <v>67</v>
      </c>
      <c r="AY236" s="151" t="s">
        <v>144</v>
      </c>
    </row>
    <row r="237" spans="2:65" s="13" customFormat="1">
      <c r="B237" s="155"/>
      <c r="D237" s="150" t="s">
        <v>153</v>
      </c>
      <c r="E237" s="156" t="s">
        <v>1</v>
      </c>
      <c r="F237" s="157" t="s">
        <v>145</v>
      </c>
      <c r="H237" s="158">
        <v>3</v>
      </c>
      <c r="L237" s="155"/>
      <c r="M237" s="159"/>
      <c r="T237" s="160"/>
      <c r="AT237" s="156" t="s">
        <v>153</v>
      </c>
      <c r="AU237" s="156" t="s">
        <v>152</v>
      </c>
      <c r="AV237" s="13" t="s">
        <v>152</v>
      </c>
      <c r="AW237" s="13" t="s">
        <v>25</v>
      </c>
      <c r="AX237" s="13" t="s">
        <v>67</v>
      </c>
      <c r="AY237" s="156" t="s">
        <v>144</v>
      </c>
    </row>
    <row r="238" spans="2:65" s="14" customFormat="1">
      <c r="B238" s="161"/>
      <c r="D238" s="150" t="s">
        <v>153</v>
      </c>
      <c r="E238" s="162" t="s">
        <v>1</v>
      </c>
      <c r="F238" s="163" t="s">
        <v>156</v>
      </c>
      <c r="H238" s="164">
        <v>14.3</v>
      </c>
      <c r="L238" s="161"/>
      <c r="M238" s="165"/>
      <c r="T238" s="166"/>
      <c r="AT238" s="162" t="s">
        <v>153</v>
      </c>
      <c r="AU238" s="162" t="s">
        <v>152</v>
      </c>
      <c r="AV238" s="14" t="s">
        <v>151</v>
      </c>
      <c r="AW238" s="14" t="s">
        <v>25</v>
      </c>
      <c r="AX238" s="14" t="s">
        <v>75</v>
      </c>
      <c r="AY238" s="162" t="s">
        <v>144</v>
      </c>
    </row>
    <row r="239" spans="2:65" s="11" customFormat="1" ht="25.9" customHeight="1">
      <c r="B239" s="124"/>
      <c r="D239" s="125" t="s">
        <v>66</v>
      </c>
      <c r="E239" s="126" t="s">
        <v>674</v>
      </c>
      <c r="F239" s="126" t="s">
        <v>675</v>
      </c>
      <c r="J239" s="127">
        <f>BK239</f>
        <v>0</v>
      </c>
      <c r="L239" s="124"/>
      <c r="M239" s="128"/>
      <c r="P239" s="129">
        <f>P240</f>
        <v>16.96</v>
      </c>
      <c r="R239" s="129">
        <f>R240</f>
        <v>0</v>
      </c>
      <c r="T239" s="130">
        <f>T240</f>
        <v>0</v>
      </c>
      <c r="AR239" s="125" t="s">
        <v>151</v>
      </c>
      <c r="AT239" s="131" t="s">
        <v>66</v>
      </c>
      <c r="AU239" s="131" t="s">
        <v>67</v>
      </c>
      <c r="AY239" s="125" t="s">
        <v>144</v>
      </c>
      <c r="BK239" s="132">
        <f>BK240</f>
        <v>0</v>
      </c>
    </row>
    <row r="240" spans="2:65" s="1" customFormat="1" ht="37.9" customHeight="1">
      <c r="B240" s="135"/>
      <c r="C240" s="136" t="s">
        <v>249</v>
      </c>
      <c r="D240" s="136" t="s">
        <v>147</v>
      </c>
      <c r="E240" s="137" t="s">
        <v>676</v>
      </c>
      <c r="F240" s="138" t="s">
        <v>677</v>
      </c>
      <c r="G240" s="139" t="s">
        <v>678</v>
      </c>
      <c r="H240" s="140">
        <v>16</v>
      </c>
      <c r="I240" s="141"/>
      <c r="J240" s="141">
        <f>ROUND(I240*H240,2)</f>
        <v>0</v>
      </c>
      <c r="K240" s="142"/>
      <c r="L240" s="29"/>
      <c r="M240" s="183" t="s">
        <v>1</v>
      </c>
      <c r="N240" s="184" t="s">
        <v>33</v>
      </c>
      <c r="O240" s="185">
        <v>1.06</v>
      </c>
      <c r="P240" s="185">
        <f>O240*H240</f>
        <v>16.96</v>
      </c>
      <c r="Q240" s="185">
        <v>0</v>
      </c>
      <c r="R240" s="185">
        <f>Q240*H240</f>
        <v>0</v>
      </c>
      <c r="S240" s="185">
        <v>0</v>
      </c>
      <c r="T240" s="186">
        <f>S240*H240</f>
        <v>0</v>
      </c>
      <c r="AR240" s="147" t="s">
        <v>679</v>
      </c>
      <c r="AT240" s="147" t="s">
        <v>147</v>
      </c>
      <c r="AU240" s="147" t="s">
        <v>75</v>
      </c>
      <c r="AY240" s="17" t="s">
        <v>144</v>
      </c>
      <c r="BE240" s="148">
        <f>IF(N240="základná",J240,0)</f>
        <v>0</v>
      </c>
      <c r="BF240" s="148">
        <f>IF(N240="znížená",J240,0)</f>
        <v>0</v>
      </c>
      <c r="BG240" s="148">
        <f>IF(N240="zákl. prenesená",J240,0)</f>
        <v>0</v>
      </c>
      <c r="BH240" s="148">
        <f>IF(N240="zníž. prenesená",J240,0)</f>
        <v>0</v>
      </c>
      <c r="BI240" s="148">
        <f>IF(N240="nulová",J240,0)</f>
        <v>0</v>
      </c>
      <c r="BJ240" s="17" t="s">
        <v>152</v>
      </c>
      <c r="BK240" s="148">
        <f>ROUND(I240*H240,2)</f>
        <v>0</v>
      </c>
      <c r="BL240" s="17" t="s">
        <v>679</v>
      </c>
      <c r="BM240" s="147" t="s">
        <v>842</v>
      </c>
    </row>
    <row r="241" spans="2:12" s="1" customFormat="1" ht="6.95" customHeight="1">
      <c r="B241" s="44"/>
      <c r="C241" s="45"/>
      <c r="D241" s="45"/>
      <c r="E241" s="45"/>
      <c r="F241" s="45"/>
      <c r="G241" s="45"/>
      <c r="H241" s="45"/>
      <c r="I241" s="45"/>
      <c r="J241" s="45"/>
      <c r="K241" s="45"/>
      <c r="L241" s="29"/>
    </row>
  </sheetData>
  <autoFilter ref="C124:K240" xr:uid="{00000000-0009-0000-0000-000005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34"/>
  <sheetViews>
    <sheetView showGridLines="0" topLeftCell="A103" workbookViewId="0">
      <selection activeCell="I127" sqref="I12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843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ROUND(J124,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ROUND((SUM(BE124:BE233)),  2)</f>
        <v>0</v>
      </c>
      <c r="G33" s="92"/>
      <c r="H33" s="92"/>
      <c r="I33" s="93">
        <v>0.23</v>
      </c>
      <c r="J33" s="91">
        <f>ROUND(((SUM(BE124:BE233))*I33),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ROUND((SUM(BF124:BF233)),  2)</f>
        <v>0</v>
      </c>
      <c r="I34" s="95">
        <v>0.23</v>
      </c>
      <c r="J34" s="94">
        <f>ROUND(((SUM(BF124:BF233))*I34),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ROUND((SUM(BG124:BG233)),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ROUND((SUM(BH124:BH233)),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ROUND((SUM(BI124:BI233)),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06 - 2.22 Kancelária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J124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J125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J126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J134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J160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J168</f>
        <v>0</v>
      </c>
      <c r="L101" s="107"/>
    </row>
    <row r="102" spans="2:12" s="9" customFormat="1" ht="19.899999999999999" customHeight="1">
      <c r="B102" s="111"/>
      <c r="D102" s="112" t="s">
        <v>126</v>
      </c>
      <c r="E102" s="113"/>
      <c r="F102" s="113"/>
      <c r="G102" s="113"/>
      <c r="H102" s="113"/>
      <c r="I102" s="113"/>
      <c r="J102" s="114">
        <f>J169</f>
        <v>0</v>
      </c>
      <c r="L102" s="111"/>
    </row>
    <row r="103" spans="2:12" s="9" customFormat="1" ht="19.899999999999999" customHeight="1">
      <c r="B103" s="111"/>
      <c r="D103" s="112" t="s">
        <v>128</v>
      </c>
      <c r="E103" s="113"/>
      <c r="F103" s="113"/>
      <c r="G103" s="113"/>
      <c r="H103" s="113"/>
      <c r="I103" s="113"/>
      <c r="J103" s="114">
        <f>J195</f>
        <v>0</v>
      </c>
      <c r="L103" s="111"/>
    </row>
    <row r="104" spans="2:12" s="8" customFormat="1" ht="24.95" customHeight="1">
      <c r="B104" s="107"/>
      <c r="D104" s="108" t="s">
        <v>129</v>
      </c>
      <c r="E104" s="109"/>
      <c r="F104" s="109"/>
      <c r="G104" s="109"/>
      <c r="H104" s="109"/>
      <c r="I104" s="109"/>
      <c r="J104" s="110">
        <f>J232</f>
        <v>0</v>
      </c>
      <c r="L104" s="107"/>
    </row>
    <row r="105" spans="2:12" s="1" customFormat="1" ht="21.75" customHeight="1">
      <c r="B105" s="29"/>
      <c r="L105" s="29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29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29"/>
    </row>
    <row r="111" spans="2:12" s="1" customFormat="1" ht="24.95" customHeight="1">
      <c r="B111" s="29"/>
      <c r="C111" s="21" t="s">
        <v>130</v>
      </c>
      <c r="L111" s="29"/>
    </row>
    <row r="112" spans="2:12" s="1" customFormat="1" ht="6.95" customHeight="1">
      <c r="B112" s="29"/>
      <c r="L112" s="29"/>
    </row>
    <row r="113" spans="2:65" s="1" customFormat="1" ht="12" customHeight="1">
      <c r="B113" s="29"/>
      <c r="C113" s="26" t="s">
        <v>12</v>
      </c>
      <c r="L113" s="29"/>
    </row>
    <row r="114" spans="2:65" s="1" customFormat="1" ht="16.5" customHeight="1">
      <c r="B114" s="29"/>
      <c r="E114" s="225" t="str">
        <f>E7</f>
        <v>MHTH_Teplárenská - Rekonštrukcia miestnosti v budove SP 12 na +4,200</v>
      </c>
      <c r="F114" s="226"/>
      <c r="G114" s="226"/>
      <c r="H114" s="226"/>
      <c r="L114" s="29"/>
    </row>
    <row r="115" spans="2:65" s="1" customFormat="1" ht="12" customHeight="1">
      <c r="B115" s="29"/>
      <c r="C115" s="26" t="s">
        <v>105</v>
      </c>
      <c r="L115" s="29"/>
    </row>
    <row r="116" spans="2:65" s="1" customFormat="1" ht="16.5" customHeight="1">
      <c r="B116" s="29"/>
      <c r="E116" s="201" t="str">
        <f>E9</f>
        <v>06 - 2.22 Kancelária</v>
      </c>
      <c r="F116" s="224"/>
      <c r="G116" s="224"/>
      <c r="H116" s="224"/>
      <c r="L116" s="29"/>
    </row>
    <row r="117" spans="2:65" s="1" customFormat="1" ht="6.95" customHeight="1">
      <c r="B117" s="29"/>
      <c r="L117" s="29"/>
    </row>
    <row r="118" spans="2:65" s="1" customFormat="1" ht="12" customHeight="1">
      <c r="B118" s="29"/>
      <c r="C118" s="26" t="s">
        <v>15</v>
      </c>
      <c r="F118" s="24" t="str">
        <f>F12</f>
        <v xml:space="preserve"> </v>
      </c>
      <c r="I118" s="26" t="s">
        <v>17</v>
      </c>
      <c r="J118" s="52" t="str">
        <f>IF(J12="","",J12)</f>
        <v>16. 9. 2026</v>
      </c>
      <c r="L118" s="29"/>
    </row>
    <row r="119" spans="2:65" s="1" customFormat="1" ht="6.95" customHeight="1">
      <c r="B119" s="29"/>
      <c r="L119" s="29"/>
    </row>
    <row r="120" spans="2:65" s="1" customFormat="1" ht="15.2" customHeight="1">
      <c r="B120" s="29"/>
      <c r="C120" s="26" t="s">
        <v>19</v>
      </c>
      <c r="F120" s="24" t="str">
        <f>E15</f>
        <v xml:space="preserve"> </v>
      </c>
      <c r="I120" s="26" t="s">
        <v>23</v>
      </c>
      <c r="J120" s="27" t="str">
        <f>E21</f>
        <v xml:space="preserve"> </v>
      </c>
      <c r="L120" s="29"/>
    </row>
    <row r="121" spans="2:65" s="1" customFormat="1" ht="15.2" customHeight="1">
      <c r="B121" s="29"/>
      <c r="C121" s="26" t="s">
        <v>22</v>
      </c>
      <c r="F121" s="24" t="str">
        <f>IF(E18="","",E18)</f>
        <v xml:space="preserve"> </v>
      </c>
      <c r="I121" s="26" t="s">
        <v>24</v>
      </c>
      <c r="J121" s="27" t="str">
        <f>E24</f>
        <v xml:space="preserve"> 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15"/>
      <c r="C123" s="116" t="s">
        <v>131</v>
      </c>
      <c r="D123" s="117" t="s">
        <v>52</v>
      </c>
      <c r="E123" s="117" t="s">
        <v>48</v>
      </c>
      <c r="F123" s="117" t="s">
        <v>49</v>
      </c>
      <c r="G123" s="117" t="s">
        <v>132</v>
      </c>
      <c r="H123" s="117" t="s">
        <v>133</v>
      </c>
      <c r="I123" s="117" t="s">
        <v>134</v>
      </c>
      <c r="J123" s="118" t="s">
        <v>109</v>
      </c>
      <c r="K123" s="119" t="s">
        <v>135</v>
      </c>
      <c r="L123" s="115"/>
      <c r="M123" s="59" t="s">
        <v>1</v>
      </c>
      <c r="N123" s="60" t="s">
        <v>31</v>
      </c>
      <c r="O123" s="60" t="s">
        <v>136</v>
      </c>
      <c r="P123" s="60" t="s">
        <v>137</v>
      </c>
      <c r="Q123" s="60" t="s">
        <v>138</v>
      </c>
      <c r="R123" s="60" t="s">
        <v>139</v>
      </c>
      <c r="S123" s="60" t="s">
        <v>140</v>
      </c>
      <c r="T123" s="61" t="s">
        <v>141</v>
      </c>
    </row>
    <row r="124" spans="2:65" s="1" customFormat="1" ht="22.9" customHeight="1">
      <c r="B124" s="29"/>
      <c r="C124" s="64" t="s">
        <v>110</v>
      </c>
      <c r="J124" s="120">
        <f>BK124</f>
        <v>0</v>
      </c>
      <c r="L124" s="29"/>
      <c r="M124" s="62"/>
      <c r="N124" s="53"/>
      <c r="O124" s="53"/>
      <c r="P124" s="121">
        <f>P125+P168+P232</f>
        <v>68.065971200000007</v>
      </c>
      <c r="Q124" s="53"/>
      <c r="R124" s="121">
        <f>R125+R168+R232</f>
        <v>0.35689550580000007</v>
      </c>
      <c r="S124" s="53"/>
      <c r="T124" s="122">
        <f>T125+T168+T232</f>
        <v>0.1691954</v>
      </c>
      <c r="AT124" s="17" t="s">
        <v>66</v>
      </c>
      <c r="AU124" s="17" t="s">
        <v>111</v>
      </c>
      <c r="BK124" s="123">
        <f>BK125+BK168+BK232</f>
        <v>0</v>
      </c>
    </row>
    <row r="125" spans="2:65" s="11" customFormat="1" ht="25.9" customHeight="1">
      <c r="B125" s="124"/>
      <c r="D125" s="125" t="s">
        <v>66</v>
      </c>
      <c r="E125" s="126" t="s">
        <v>142</v>
      </c>
      <c r="F125" s="126" t="s">
        <v>143</v>
      </c>
      <c r="J125" s="127">
        <f>BK125</f>
        <v>0</v>
      </c>
      <c r="L125" s="124"/>
      <c r="M125" s="128"/>
      <c r="P125" s="129">
        <f>P126+P134+P160</f>
        <v>13.42304766</v>
      </c>
      <c r="R125" s="129">
        <f>R126+R134+R160</f>
        <v>0.15951377720000001</v>
      </c>
      <c r="T125" s="130">
        <f>T126+T134+T160</f>
        <v>0.13247200000000001</v>
      </c>
      <c r="AR125" s="125" t="s">
        <v>75</v>
      </c>
      <c r="AT125" s="131" t="s">
        <v>66</v>
      </c>
      <c r="AU125" s="131" t="s">
        <v>67</v>
      </c>
      <c r="AY125" s="125" t="s">
        <v>144</v>
      </c>
      <c r="BK125" s="132">
        <f>BK126+BK134+BK160</f>
        <v>0</v>
      </c>
    </row>
    <row r="126" spans="2:65" s="11" customFormat="1" ht="22.9" customHeight="1">
      <c r="B126" s="124"/>
      <c r="D126" s="125" t="s">
        <v>66</v>
      </c>
      <c r="E126" s="133" t="s">
        <v>161</v>
      </c>
      <c r="F126" s="133" t="s">
        <v>162</v>
      </c>
      <c r="J126" s="134">
        <f>BK126</f>
        <v>0</v>
      </c>
      <c r="L126" s="124"/>
      <c r="M126" s="128"/>
      <c r="P126" s="129">
        <f>SUM(P127:P133)</f>
        <v>4.4980867600000005</v>
      </c>
      <c r="R126" s="129">
        <f>SUM(R127:R133)</f>
        <v>0.13182288720000002</v>
      </c>
      <c r="T126" s="130">
        <f>SUM(T127:T133)</f>
        <v>0</v>
      </c>
      <c r="AR126" s="125" t="s">
        <v>75</v>
      </c>
      <c r="AT126" s="131" t="s">
        <v>66</v>
      </c>
      <c r="AU126" s="131" t="s">
        <v>75</v>
      </c>
      <c r="AY126" s="125" t="s">
        <v>144</v>
      </c>
      <c r="BK126" s="132">
        <f>SUM(BK127:BK133)</f>
        <v>0</v>
      </c>
    </row>
    <row r="127" spans="2:65" s="1" customFormat="1" ht="24.2" customHeight="1">
      <c r="B127" s="135"/>
      <c r="C127" s="136" t="s">
        <v>75</v>
      </c>
      <c r="D127" s="136" t="s">
        <v>147</v>
      </c>
      <c r="E127" s="137" t="s">
        <v>686</v>
      </c>
      <c r="F127" s="138" t="s">
        <v>687</v>
      </c>
      <c r="G127" s="139" t="s">
        <v>159</v>
      </c>
      <c r="H127" s="140">
        <v>33.118000000000002</v>
      </c>
      <c r="I127" s="141"/>
      <c r="J127" s="141">
        <f>ROUND(I127*H127,2)</f>
        <v>0</v>
      </c>
      <c r="K127" s="142"/>
      <c r="L127" s="29"/>
      <c r="M127" s="143" t="s">
        <v>1</v>
      </c>
      <c r="N127" s="144" t="s">
        <v>33</v>
      </c>
      <c r="O127" s="145">
        <v>0.13582</v>
      </c>
      <c r="P127" s="145">
        <f>O127*H127</f>
        <v>4.4980867600000005</v>
      </c>
      <c r="Q127" s="145">
        <v>3.9804000000000003E-3</v>
      </c>
      <c r="R127" s="145">
        <f>Q127*H127</f>
        <v>0.13182288720000002</v>
      </c>
      <c r="S127" s="145">
        <v>0</v>
      </c>
      <c r="T127" s="146">
        <f>S127*H127</f>
        <v>0</v>
      </c>
      <c r="AR127" s="147" t="s">
        <v>151</v>
      </c>
      <c r="AT127" s="147" t="s">
        <v>147</v>
      </c>
      <c r="AU127" s="147" t="s">
        <v>152</v>
      </c>
      <c r="AY127" s="17" t="s">
        <v>144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7" t="s">
        <v>152</v>
      </c>
      <c r="BK127" s="148">
        <f>ROUND(I127*H127,2)</f>
        <v>0</v>
      </c>
      <c r="BL127" s="17" t="s">
        <v>151</v>
      </c>
      <c r="BM127" s="147" t="s">
        <v>152</v>
      </c>
    </row>
    <row r="128" spans="2:65" s="13" customFormat="1">
      <c r="B128" s="155"/>
      <c r="D128" s="150" t="s">
        <v>153</v>
      </c>
      <c r="E128" s="156" t="s">
        <v>1</v>
      </c>
      <c r="F128" s="157" t="s">
        <v>844</v>
      </c>
      <c r="H128" s="158">
        <v>37.317500000000003</v>
      </c>
      <c r="L128" s="155"/>
      <c r="M128" s="159"/>
      <c r="T128" s="160"/>
      <c r="AT128" s="156" t="s">
        <v>153</v>
      </c>
      <c r="AU128" s="156" t="s">
        <v>152</v>
      </c>
      <c r="AV128" s="13" t="s">
        <v>152</v>
      </c>
      <c r="AW128" s="13" t="s">
        <v>25</v>
      </c>
      <c r="AX128" s="13" t="s">
        <v>67</v>
      </c>
      <c r="AY128" s="156" t="s">
        <v>144</v>
      </c>
    </row>
    <row r="129" spans="2:65" s="12" customFormat="1">
      <c r="B129" s="149"/>
      <c r="D129" s="150" t="s">
        <v>153</v>
      </c>
      <c r="E129" s="151" t="s">
        <v>1</v>
      </c>
      <c r="F129" s="152" t="s">
        <v>744</v>
      </c>
      <c r="H129" s="151" t="s">
        <v>1</v>
      </c>
      <c r="L129" s="149"/>
      <c r="M129" s="153"/>
      <c r="T129" s="154"/>
      <c r="AT129" s="151" t="s">
        <v>153</v>
      </c>
      <c r="AU129" s="151" t="s">
        <v>152</v>
      </c>
      <c r="AV129" s="12" t="s">
        <v>75</v>
      </c>
      <c r="AW129" s="12" t="s">
        <v>25</v>
      </c>
      <c r="AX129" s="12" t="s">
        <v>67</v>
      </c>
      <c r="AY129" s="151" t="s">
        <v>144</v>
      </c>
    </row>
    <row r="130" spans="2:65" s="13" customFormat="1">
      <c r="B130" s="155"/>
      <c r="D130" s="150" t="s">
        <v>153</v>
      </c>
      <c r="E130" s="156" t="s">
        <v>1</v>
      </c>
      <c r="F130" s="157" t="s">
        <v>802</v>
      </c>
      <c r="H130" s="158">
        <v>-1.8</v>
      </c>
      <c r="L130" s="155"/>
      <c r="M130" s="159"/>
      <c r="T130" s="160"/>
      <c r="AT130" s="156" t="s">
        <v>153</v>
      </c>
      <c r="AU130" s="156" t="s">
        <v>152</v>
      </c>
      <c r="AV130" s="13" t="s">
        <v>152</v>
      </c>
      <c r="AW130" s="13" t="s">
        <v>25</v>
      </c>
      <c r="AX130" s="13" t="s">
        <v>67</v>
      </c>
      <c r="AY130" s="156" t="s">
        <v>144</v>
      </c>
    </row>
    <row r="131" spans="2:65" s="12" customFormat="1">
      <c r="B131" s="149"/>
      <c r="D131" s="150" t="s">
        <v>153</v>
      </c>
      <c r="E131" s="151" t="s">
        <v>1</v>
      </c>
      <c r="F131" s="152" t="s">
        <v>803</v>
      </c>
      <c r="H131" s="151" t="s">
        <v>1</v>
      </c>
      <c r="L131" s="149"/>
      <c r="M131" s="153"/>
      <c r="T131" s="154"/>
      <c r="AT131" s="151" t="s">
        <v>153</v>
      </c>
      <c r="AU131" s="151" t="s">
        <v>152</v>
      </c>
      <c r="AV131" s="12" t="s">
        <v>75</v>
      </c>
      <c r="AW131" s="12" t="s">
        <v>25</v>
      </c>
      <c r="AX131" s="12" t="s">
        <v>67</v>
      </c>
      <c r="AY131" s="151" t="s">
        <v>144</v>
      </c>
    </row>
    <row r="132" spans="2:65" s="13" customFormat="1">
      <c r="B132" s="155"/>
      <c r="D132" s="150" t="s">
        <v>153</v>
      </c>
      <c r="E132" s="156" t="s">
        <v>1</v>
      </c>
      <c r="F132" s="157" t="s">
        <v>826</v>
      </c>
      <c r="H132" s="158">
        <v>-2.4</v>
      </c>
      <c r="L132" s="155"/>
      <c r="M132" s="159"/>
      <c r="T132" s="160"/>
      <c r="AT132" s="156" t="s">
        <v>153</v>
      </c>
      <c r="AU132" s="156" t="s">
        <v>152</v>
      </c>
      <c r="AV132" s="13" t="s">
        <v>152</v>
      </c>
      <c r="AW132" s="13" t="s">
        <v>25</v>
      </c>
      <c r="AX132" s="13" t="s">
        <v>67</v>
      </c>
      <c r="AY132" s="156" t="s">
        <v>144</v>
      </c>
    </row>
    <row r="133" spans="2:65" s="14" customFormat="1">
      <c r="B133" s="161"/>
      <c r="D133" s="150" t="s">
        <v>153</v>
      </c>
      <c r="E133" s="162" t="s">
        <v>1</v>
      </c>
      <c r="F133" s="163" t="s">
        <v>156</v>
      </c>
      <c r="H133" s="164">
        <v>33.1175</v>
      </c>
      <c r="L133" s="161"/>
      <c r="M133" s="165"/>
      <c r="T133" s="166"/>
      <c r="AT133" s="162" t="s">
        <v>153</v>
      </c>
      <c r="AU133" s="162" t="s">
        <v>152</v>
      </c>
      <c r="AV133" s="14" t="s">
        <v>151</v>
      </c>
      <c r="AW133" s="14" t="s">
        <v>25</v>
      </c>
      <c r="AX133" s="14" t="s">
        <v>75</v>
      </c>
      <c r="AY133" s="162" t="s">
        <v>144</v>
      </c>
    </row>
    <row r="134" spans="2:65" s="11" customFormat="1" ht="22.9" customHeight="1">
      <c r="B134" s="124"/>
      <c r="D134" s="125" t="s">
        <v>66</v>
      </c>
      <c r="E134" s="133" t="s">
        <v>191</v>
      </c>
      <c r="F134" s="133" t="s">
        <v>230</v>
      </c>
      <c r="J134" s="134">
        <f>BK134</f>
        <v>0</v>
      </c>
      <c r="L134" s="124"/>
      <c r="M134" s="128"/>
      <c r="P134" s="129">
        <f>SUM(P135:P159)</f>
        <v>8.3302206000000005</v>
      </c>
      <c r="R134" s="129">
        <f>SUM(R135:R159)</f>
        <v>2.7690889999999996E-2</v>
      </c>
      <c r="T134" s="130">
        <f>SUM(T135:T159)</f>
        <v>0.13247200000000001</v>
      </c>
      <c r="AR134" s="125" t="s">
        <v>75</v>
      </c>
      <c r="AT134" s="131" t="s">
        <v>66</v>
      </c>
      <c r="AU134" s="131" t="s">
        <v>75</v>
      </c>
      <c r="AY134" s="125" t="s">
        <v>144</v>
      </c>
      <c r="BK134" s="132">
        <f>SUM(BK135:BK159)</f>
        <v>0</v>
      </c>
    </row>
    <row r="135" spans="2:65" s="1" customFormat="1" ht="24.2" customHeight="1">
      <c r="B135" s="135"/>
      <c r="C135" s="136" t="s">
        <v>152</v>
      </c>
      <c r="D135" s="136" t="s">
        <v>147</v>
      </c>
      <c r="E135" s="137" t="s">
        <v>748</v>
      </c>
      <c r="F135" s="138" t="s">
        <v>749</v>
      </c>
      <c r="G135" s="139" t="s">
        <v>159</v>
      </c>
      <c r="H135" s="140">
        <v>17.7</v>
      </c>
      <c r="I135" s="141"/>
      <c r="J135" s="141">
        <f>ROUND(I135*H135,2)</f>
        <v>0</v>
      </c>
      <c r="K135" s="142"/>
      <c r="L135" s="29"/>
      <c r="M135" s="143" t="s">
        <v>1</v>
      </c>
      <c r="N135" s="144" t="s">
        <v>33</v>
      </c>
      <c r="O135" s="145">
        <v>9.9210000000000007E-2</v>
      </c>
      <c r="P135" s="145">
        <f>O135*H135</f>
        <v>1.7560169999999999</v>
      </c>
      <c r="Q135" s="145">
        <v>1.5286399999999999E-3</v>
      </c>
      <c r="R135" s="145">
        <f>Q135*H135</f>
        <v>2.7056927999999997E-2</v>
      </c>
      <c r="S135" s="145">
        <v>0</v>
      </c>
      <c r="T135" s="146">
        <f>S135*H135</f>
        <v>0</v>
      </c>
      <c r="AR135" s="147" t="s">
        <v>151</v>
      </c>
      <c r="AT135" s="147" t="s">
        <v>147</v>
      </c>
      <c r="AU135" s="147" t="s">
        <v>152</v>
      </c>
      <c r="AY135" s="17" t="s">
        <v>144</v>
      </c>
      <c r="BE135" s="148">
        <f>IF(N135="základná",J135,0)</f>
        <v>0</v>
      </c>
      <c r="BF135" s="148">
        <f>IF(N135="znížená",J135,0)</f>
        <v>0</v>
      </c>
      <c r="BG135" s="148">
        <f>IF(N135="zákl. prenesená",J135,0)</f>
        <v>0</v>
      </c>
      <c r="BH135" s="148">
        <f>IF(N135="zníž. prenesená",J135,0)</f>
        <v>0</v>
      </c>
      <c r="BI135" s="148">
        <f>IF(N135="nulová",J135,0)</f>
        <v>0</v>
      </c>
      <c r="BJ135" s="17" t="s">
        <v>152</v>
      </c>
      <c r="BK135" s="148">
        <f>ROUND(I135*H135,2)</f>
        <v>0</v>
      </c>
      <c r="BL135" s="17" t="s">
        <v>151</v>
      </c>
      <c r="BM135" s="147" t="s">
        <v>151</v>
      </c>
    </row>
    <row r="136" spans="2:65" s="12" customFormat="1">
      <c r="B136" s="149"/>
      <c r="D136" s="150" t="s">
        <v>153</v>
      </c>
      <c r="E136" s="151" t="s">
        <v>1</v>
      </c>
      <c r="F136" s="152" t="s">
        <v>750</v>
      </c>
      <c r="H136" s="151" t="s">
        <v>1</v>
      </c>
      <c r="L136" s="149"/>
      <c r="M136" s="153"/>
      <c r="T136" s="154"/>
      <c r="AT136" s="151" t="s">
        <v>153</v>
      </c>
      <c r="AU136" s="151" t="s">
        <v>152</v>
      </c>
      <c r="AV136" s="12" t="s">
        <v>75</v>
      </c>
      <c r="AW136" s="12" t="s">
        <v>25</v>
      </c>
      <c r="AX136" s="12" t="s">
        <v>67</v>
      </c>
      <c r="AY136" s="151" t="s">
        <v>144</v>
      </c>
    </row>
    <row r="137" spans="2:65" s="13" customFormat="1">
      <c r="B137" s="155"/>
      <c r="D137" s="150" t="s">
        <v>153</v>
      </c>
      <c r="E137" s="156" t="s">
        <v>1</v>
      </c>
      <c r="F137" s="157" t="s">
        <v>827</v>
      </c>
      <c r="H137" s="158">
        <v>17.7</v>
      </c>
      <c r="L137" s="155"/>
      <c r="M137" s="159"/>
      <c r="T137" s="160"/>
      <c r="AT137" s="156" t="s">
        <v>153</v>
      </c>
      <c r="AU137" s="156" t="s">
        <v>152</v>
      </c>
      <c r="AV137" s="13" t="s">
        <v>152</v>
      </c>
      <c r="AW137" s="13" t="s">
        <v>25</v>
      </c>
      <c r="AX137" s="13" t="s">
        <v>67</v>
      </c>
      <c r="AY137" s="156" t="s">
        <v>144</v>
      </c>
    </row>
    <row r="138" spans="2:65" s="14" customFormat="1">
      <c r="B138" s="161"/>
      <c r="D138" s="150" t="s">
        <v>153</v>
      </c>
      <c r="E138" s="162" t="s">
        <v>1</v>
      </c>
      <c r="F138" s="163" t="s">
        <v>156</v>
      </c>
      <c r="H138" s="164">
        <v>17.7</v>
      </c>
      <c r="L138" s="161"/>
      <c r="M138" s="165"/>
      <c r="T138" s="166"/>
      <c r="AT138" s="162" t="s">
        <v>153</v>
      </c>
      <c r="AU138" s="162" t="s">
        <v>152</v>
      </c>
      <c r="AV138" s="14" t="s">
        <v>151</v>
      </c>
      <c r="AW138" s="14" t="s">
        <v>25</v>
      </c>
      <c r="AX138" s="14" t="s">
        <v>75</v>
      </c>
      <c r="AY138" s="162" t="s">
        <v>144</v>
      </c>
    </row>
    <row r="139" spans="2:65" s="1" customFormat="1" ht="16.5" customHeight="1">
      <c r="B139" s="135"/>
      <c r="C139" s="136" t="s">
        <v>145</v>
      </c>
      <c r="D139" s="136" t="s">
        <v>147</v>
      </c>
      <c r="E139" s="137" t="s">
        <v>254</v>
      </c>
      <c r="F139" s="138" t="s">
        <v>255</v>
      </c>
      <c r="G139" s="139" t="s">
        <v>159</v>
      </c>
      <c r="H139" s="140">
        <v>12.938000000000001</v>
      </c>
      <c r="I139" s="141"/>
      <c r="J139" s="141">
        <f>ROUND(I139*H139,2)</f>
        <v>0</v>
      </c>
      <c r="K139" s="142"/>
      <c r="L139" s="29"/>
      <c r="M139" s="143" t="s">
        <v>1</v>
      </c>
      <c r="N139" s="144" t="s">
        <v>33</v>
      </c>
      <c r="O139" s="145">
        <v>0.32401000000000002</v>
      </c>
      <c r="P139" s="145">
        <f>O139*H139</f>
        <v>4.19204138</v>
      </c>
      <c r="Q139" s="145">
        <v>4.8999999999999998E-5</v>
      </c>
      <c r="R139" s="145">
        <f>Q139*H139</f>
        <v>6.3396199999999996E-4</v>
      </c>
      <c r="S139" s="145">
        <v>0</v>
      </c>
      <c r="T139" s="146">
        <f>S139*H139</f>
        <v>0</v>
      </c>
      <c r="AR139" s="147" t="s">
        <v>151</v>
      </c>
      <c r="AT139" s="147" t="s">
        <v>147</v>
      </c>
      <c r="AU139" s="147" t="s">
        <v>152</v>
      </c>
      <c r="AY139" s="17" t="s">
        <v>144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7" t="s">
        <v>152</v>
      </c>
      <c r="BK139" s="148">
        <f>ROUND(I139*H139,2)</f>
        <v>0</v>
      </c>
      <c r="BL139" s="17" t="s">
        <v>151</v>
      </c>
      <c r="BM139" s="147" t="s">
        <v>161</v>
      </c>
    </row>
    <row r="140" spans="2:65" s="1" customFormat="1" ht="33" customHeight="1">
      <c r="B140" s="135"/>
      <c r="C140" s="136" t="s">
        <v>151</v>
      </c>
      <c r="D140" s="136" t="s">
        <v>147</v>
      </c>
      <c r="E140" s="137" t="s">
        <v>759</v>
      </c>
      <c r="F140" s="138" t="s">
        <v>760</v>
      </c>
      <c r="G140" s="139" t="s">
        <v>159</v>
      </c>
      <c r="H140" s="140">
        <v>33.118000000000002</v>
      </c>
      <c r="I140" s="141"/>
      <c r="J140" s="141">
        <f>ROUND(I140*H140,2)</f>
        <v>0</v>
      </c>
      <c r="K140" s="142"/>
      <c r="L140" s="29"/>
      <c r="M140" s="143" t="s">
        <v>1</v>
      </c>
      <c r="N140" s="144" t="s">
        <v>33</v>
      </c>
      <c r="O140" s="145">
        <v>2.929E-2</v>
      </c>
      <c r="P140" s="145">
        <f>O140*H140</f>
        <v>0.97002622000000005</v>
      </c>
      <c r="Q140" s="145">
        <v>0</v>
      </c>
      <c r="R140" s="145">
        <f>Q140*H140</f>
        <v>0</v>
      </c>
      <c r="S140" s="145">
        <v>4.0000000000000001E-3</v>
      </c>
      <c r="T140" s="146">
        <f>S140*H140</f>
        <v>0.13247200000000001</v>
      </c>
      <c r="AR140" s="147" t="s">
        <v>151</v>
      </c>
      <c r="AT140" s="147" t="s">
        <v>147</v>
      </c>
      <c r="AU140" s="147" t="s">
        <v>152</v>
      </c>
      <c r="AY140" s="17" t="s">
        <v>144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7" t="s">
        <v>152</v>
      </c>
      <c r="BK140" s="148">
        <f>ROUND(I140*H140,2)</f>
        <v>0</v>
      </c>
      <c r="BL140" s="17" t="s">
        <v>151</v>
      </c>
      <c r="BM140" s="147" t="s">
        <v>168</v>
      </c>
    </row>
    <row r="141" spans="2:65" s="13" customFormat="1">
      <c r="B141" s="155"/>
      <c r="D141" s="150" t="s">
        <v>153</v>
      </c>
      <c r="E141" s="156" t="s">
        <v>1</v>
      </c>
      <c r="F141" s="157" t="s">
        <v>844</v>
      </c>
      <c r="H141" s="158">
        <v>37.317500000000003</v>
      </c>
      <c r="L141" s="155"/>
      <c r="M141" s="159"/>
      <c r="T141" s="160"/>
      <c r="AT141" s="156" t="s">
        <v>153</v>
      </c>
      <c r="AU141" s="156" t="s">
        <v>152</v>
      </c>
      <c r="AV141" s="13" t="s">
        <v>152</v>
      </c>
      <c r="AW141" s="13" t="s">
        <v>25</v>
      </c>
      <c r="AX141" s="13" t="s">
        <v>67</v>
      </c>
      <c r="AY141" s="156" t="s">
        <v>144</v>
      </c>
    </row>
    <row r="142" spans="2:65" s="12" customFormat="1">
      <c r="B142" s="149"/>
      <c r="D142" s="150" t="s">
        <v>153</v>
      </c>
      <c r="E142" s="151" t="s">
        <v>1</v>
      </c>
      <c r="F142" s="152" t="s">
        <v>744</v>
      </c>
      <c r="H142" s="151" t="s">
        <v>1</v>
      </c>
      <c r="L142" s="149"/>
      <c r="M142" s="153"/>
      <c r="T142" s="154"/>
      <c r="AT142" s="151" t="s">
        <v>153</v>
      </c>
      <c r="AU142" s="151" t="s">
        <v>152</v>
      </c>
      <c r="AV142" s="12" t="s">
        <v>75</v>
      </c>
      <c r="AW142" s="12" t="s">
        <v>25</v>
      </c>
      <c r="AX142" s="12" t="s">
        <v>67</v>
      </c>
      <c r="AY142" s="151" t="s">
        <v>144</v>
      </c>
    </row>
    <row r="143" spans="2:65" s="13" customFormat="1">
      <c r="B143" s="155"/>
      <c r="D143" s="150" t="s">
        <v>153</v>
      </c>
      <c r="E143" s="156" t="s">
        <v>1</v>
      </c>
      <c r="F143" s="157" t="s">
        <v>802</v>
      </c>
      <c r="H143" s="158">
        <v>-1.8</v>
      </c>
      <c r="L143" s="155"/>
      <c r="M143" s="159"/>
      <c r="T143" s="160"/>
      <c r="AT143" s="156" t="s">
        <v>153</v>
      </c>
      <c r="AU143" s="156" t="s">
        <v>152</v>
      </c>
      <c r="AV143" s="13" t="s">
        <v>152</v>
      </c>
      <c r="AW143" s="13" t="s">
        <v>25</v>
      </c>
      <c r="AX143" s="13" t="s">
        <v>67</v>
      </c>
      <c r="AY143" s="156" t="s">
        <v>144</v>
      </c>
    </row>
    <row r="144" spans="2:65" s="12" customFormat="1">
      <c r="B144" s="149"/>
      <c r="D144" s="150" t="s">
        <v>153</v>
      </c>
      <c r="E144" s="151" t="s">
        <v>1</v>
      </c>
      <c r="F144" s="152" t="s">
        <v>803</v>
      </c>
      <c r="H144" s="151" t="s">
        <v>1</v>
      </c>
      <c r="L144" s="149"/>
      <c r="M144" s="153"/>
      <c r="T144" s="154"/>
      <c r="AT144" s="151" t="s">
        <v>153</v>
      </c>
      <c r="AU144" s="151" t="s">
        <v>152</v>
      </c>
      <c r="AV144" s="12" t="s">
        <v>75</v>
      </c>
      <c r="AW144" s="12" t="s">
        <v>25</v>
      </c>
      <c r="AX144" s="12" t="s">
        <v>67</v>
      </c>
      <c r="AY144" s="151" t="s">
        <v>144</v>
      </c>
    </row>
    <row r="145" spans="2:65" s="13" customFormat="1">
      <c r="B145" s="155"/>
      <c r="D145" s="150" t="s">
        <v>153</v>
      </c>
      <c r="E145" s="156" t="s">
        <v>1</v>
      </c>
      <c r="F145" s="157" t="s">
        <v>826</v>
      </c>
      <c r="H145" s="158">
        <v>-2.4</v>
      </c>
      <c r="L145" s="155"/>
      <c r="M145" s="159"/>
      <c r="T145" s="160"/>
      <c r="AT145" s="156" t="s">
        <v>153</v>
      </c>
      <c r="AU145" s="156" t="s">
        <v>152</v>
      </c>
      <c r="AV145" s="13" t="s">
        <v>152</v>
      </c>
      <c r="AW145" s="13" t="s">
        <v>25</v>
      </c>
      <c r="AX145" s="13" t="s">
        <v>67</v>
      </c>
      <c r="AY145" s="156" t="s">
        <v>144</v>
      </c>
    </row>
    <row r="146" spans="2:65" s="14" customFormat="1">
      <c r="B146" s="161"/>
      <c r="D146" s="150" t="s">
        <v>153</v>
      </c>
      <c r="E146" s="162" t="s">
        <v>1</v>
      </c>
      <c r="F146" s="163" t="s">
        <v>156</v>
      </c>
      <c r="H146" s="164">
        <v>33.1175</v>
      </c>
      <c r="L146" s="161"/>
      <c r="M146" s="165"/>
      <c r="T146" s="166"/>
      <c r="AT146" s="162" t="s">
        <v>153</v>
      </c>
      <c r="AU146" s="162" t="s">
        <v>152</v>
      </c>
      <c r="AV146" s="14" t="s">
        <v>151</v>
      </c>
      <c r="AW146" s="14" t="s">
        <v>25</v>
      </c>
      <c r="AX146" s="14" t="s">
        <v>75</v>
      </c>
      <c r="AY146" s="162" t="s">
        <v>144</v>
      </c>
    </row>
    <row r="147" spans="2:65" s="1" customFormat="1" ht="21.75" customHeight="1">
      <c r="B147" s="135"/>
      <c r="C147" s="136" t="s">
        <v>171</v>
      </c>
      <c r="D147" s="136" t="s">
        <v>147</v>
      </c>
      <c r="E147" s="137" t="s">
        <v>323</v>
      </c>
      <c r="F147" s="138" t="s">
        <v>324</v>
      </c>
      <c r="G147" s="139" t="s">
        <v>325</v>
      </c>
      <c r="H147" s="140">
        <v>0.26400000000000001</v>
      </c>
      <c r="I147" s="141"/>
      <c r="J147" s="141">
        <f>ROUND(I147*H147,2)</f>
        <v>0</v>
      </c>
      <c r="K147" s="142"/>
      <c r="L147" s="29"/>
      <c r="M147" s="143" t="s">
        <v>1</v>
      </c>
      <c r="N147" s="144" t="s">
        <v>33</v>
      </c>
      <c r="O147" s="145">
        <v>1.972</v>
      </c>
      <c r="P147" s="145">
        <f>O147*H147</f>
        <v>0.52060800000000007</v>
      </c>
      <c r="Q147" s="145">
        <v>0</v>
      </c>
      <c r="R147" s="145">
        <f>Q147*H147</f>
        <v>0</v>
      </c>
      <c r="S147" s="145">
        <v>0</v>
      </c>
      <c r="T147" s="146">
        <f>S147*H147</f>
        <v>0</v>
      </c>
      <c r="AR147" s="147" t="s">
        <v>151</v>
      </c>
      <c r="AT147" s="147" t="s">
        <v>147</v>
      </c>
      <c r="AU147" s="147" t="s">
        <v>152</v>
      </c>
      <c r="AY147" s="17" t="s">
        <v>144</v>
      </c>
      <c r="BE147" s="148">
        <f>IF(N147="základná",J147,0)</f>
        <v>0</v>
      </c>
      <c r="BF147" s="148">
        <f>IF(N147="znížená",J147,0)</f>
        <v>0</v>
      </c>
      <c r="BG147" s="148">
        <f>IF(N147="zákl. prenesená",J147,0)</f>
        <v>0</v>
      </c>
      <c r="BH147" s="148">
        <f>IF(N147="zníž. prenesená",J147,0)</f>
        <v>0</v>
      </c>
      <c r="BI147" s="148">
        <f>IF(N147="nulová",J147,0)</f>
        <v>0</v>
      </c>
      <c r="BJ147" s="17" t="s">
        <v>152</v>
      </c>
      <c r="BK147" s="148">
        <f>ROUND(I147*H147,2)</f>
        <v>0</v>
      </c>
      <c r="BL147" s="17" t="s">
        <v>151</v>
      </c>
      <c r="BM147" s="147" t="s">
        <v>101</v>
      </c>
    </row>
    <row r="148" spans="2:65" s="1" customFormat="1" ht="24.2" customHeight="1">
      <c r="B148" s="135"/>
      <c r="C148" s="136" t="s">
        <v>161</v>
      </c>
      <c r="D148" s="136" t="s">
        <v>147</v>
      </c>
      <c r="E148" s="137" t="s">
        <v>327</v>
      </c>
      <c r="F148" s="138" t="s">
        <v>328</v>
      </c>
      <c r="G148" s="139" t="s">
        <v>325</v>
      </c>
      <c r="H148" s="140">
        <v>0.52800000000000002</v>
      </c>
      <c r="I148" s="141"/>
      <c r="J148" s="141">
        <f>ROUND(I148*H148,2)</f>
        <v>0</v>
      </c>
      <c r="K148" s="142"/>
      <c r="L148" s="29"/>
      <c r="M148" s="143" t="s">
        <v>1</v>
      </c>
      <c r="N148" s="144" t="s">
        <v>33</v>
      </c>
      <c r="O148" s="145">
        <v>0.61899999999999999</v>
      </c>
      <c r="P148" s="145">
        <f>O148*H148</f>
        <v>0.32683200000000001</v>
      </c>
      <c r="Q148" s="145">
        <v>0</v>
      </c>
      <c r="R148" s="145">
        <f>Q148*H148</f>
        <v>0</v>
      </c>
      <c r="S148" s="145">
        <v>0</v>
      </c>
      <c r="T148" s="146">
        <f>S148*H148</f>
        <v>0</v>
      </c>
      <c r="AR148" s="147" t="s">
        <v>151</v>
      </c>
      <c r="AT148" s="147" t="s">
        <v>147</v>
      </c>
      <c r="AU148" s="147" t="s">
        <v>152</v>
      </c>
      <c r="AY148" s="17" t="s">
        <v>144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7" t="s">
        <v>152</v>
      </c>
      <c r="BK148" s="148">
        <f>ROUND(I148*H148,2)</f>
        <v>0</v>
      </c>
      <c r="BL148" s="17" t="s">
        <v>151</v>
      </c>
      <c r="BM148" s="147" t="s">
        <v>178</v>
      </c>
    </row>
    <row r="149" spans="2:65" s="13" customFormat="1">
      <c r="B149" s="155"/>
      <c r="D149" s="150" t="s">
        <v>153</v>
      </c>
      <c r="E149" s="156" t="s">
        <v>1</v>
      </c>
      <c r="F149" s="157" t="s">
        <v>845</v>
      </c>
      <c r="H149" s="158">
        <v>0.52800000000000002</v>
      </c>
      <c r="L149" s="155"/>
      <c r="M149" s="159"/>
      <c r="T149" s="160"/>
      <c r="AT149" s="156" t="s">
        <v>153</v>
      </c>
      <c r="AU149" s="156" t="s">
        <v>152</v>
      </c>
      <c r="AV149" s="13" t="s">
        <v>152</v>
      </c>
      <c r="AW149" s="13" t="s">
        <v>25</v>
      </c>
      <c r="AX149" s="13" t="s">
        <v>67</v>
      </c>
      <c r="AY149" s="156" t="s">
        <v>144</v>
      </c>
    </row>
    <row r="150" spans="2:65" s="14" customFormat="1">
      <c r="B150" s="161"/>
      <c r="D150" s="150" t="s">
        <v>153</v>
      </c>
      <c r="E150" s="162" t="s">
        <v>1</v>
      </c>
      <c r="F150" s="163" t="s">
        <v>156</v>
      </c>
      <c r="H150" s="164">
        <v>0.52800000000000002</v>
      </c>
      <c r="L150" s="161"/>
      <c r="M150" s="165"/>
      <c r="T150" s="166"/>
      <c r="AT150" s="162" t="s">
        <v>153</v>
      </c>
      <c r="AU150" s="162" t="s">
        <v>152</v>
      </c>
      <c r="AV150" s="14" t="s">
        <v>151</v>
      </c>
      <c r="AW150" s="14" t="s">
        <v>25</v>
      </c>
      <c r="AX150" s="14" t="s">
        <v>75</v>
      </c>
      <c r="AY150" s="162" t="s">
        <v>144</v>
      </c>
    </row>
    <row r="151" spans="2:65" s="1" customFormat="1" ht="24.2" customHeight="1">
      <c r="B151" s="135"/>
      <c r="C151" s="136" t="s">
        <v>180</v>
      </c>
      <c r="D151" s="136" t="s">
        <v>147</v>
      </c>
      <c r="E151" s="137" t="s">
        <v>332</v>
      </c>
      <c r="F151" s="138" t="s">
        <v>333</v>
      </c>
      <c r="G151" s="139" t="s">
        <v>325</v>
      </c>
      <c r="H151" s="140">
        <v>0.26400000000000001</v>
      </c>
      <c r="I151" s="141"/>
      <c r="J151" s="141">
        <f>ROUND(I151*H151,2)</f>
        <v>0</v>
      </c>
      <c r="K151" s="142"/>
      <c r="L151" s="29"/>
      <c r="M151" s="143" t="s">
        <v>1</v>
      </c>
      <c r="N151" s="144" t="s">
        <v>33</v>
      </c>
      <c r="O151" s="145">
        <v>0.89</v>
      </c>
      <c r="P151" s="145">
        <f>O151*H151</f>
        <v>0.23496</v>
      </c>
      <c r="Q151" s="145">
        <v>0</v>
      </c>
      <c r="R151" s="145">
        <f>Q151*H151</f>
        <v>0</v>
      </c>
      <c r="S151" s="145">
        <v>0</v>
      </c>
      <c r="T151" s="146">
        <f>S151*H151</f>
        <v>0</v>
      </c>
      <c r="AR151" s="147" t="s">
        <v>151</v>
      </c>
      <c r="AT151" s="147" t="s">
        <v>147</v>
      </c>
      <c r="AU151" s="147" t="s">
        <v>152</v>
      </c>
      <c r="AY151" s="17" t="s">
        <v>144</v>
      </c>
      <c r="BE151" s="148">
        <f>IF(N151="základná",J151,0)</f>
        <v>0</v>
      </c>
      <c r="BF151" s="148">
        <f>IF(N151="znížená",J151,0)</f>
        <v>0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7" t="s">
        <v>152</v>
      </c>
      <c r="BK151" s="148">
        <f>ROUND(I151*H151,2)</f>
        <v>0</v>
      </c>
      <c r="BL151" s="17" t="s">
        <v>151</v>
      </c>
      <c r="BM151" s="147" t="s">
        <v>183</v>
      </c>
    </row>
    <row r="152" spans="2:65" s="1" customFormat="1" ht="24.2" customHeight="1">
      <c r="B152" s="135"/>
      <c r="C152" s="136" t="s">
        <v>168</v>
      </c>
      <c r="D152" s="136" t="s">
        <v>147</v>
      </c>
      <c r="E152" s="137" t="s">
        <v>335</v>
      </c>
      <c r="F152" s="138" t="s">
        <v>336</v>
      </c>
      <c r="G152" s="139" t="s">
        <v>325</v>
      </c>
      <c r="H152" s="140">
        <v>1.32</v>
      </c>
      <c r="I152" s="141"/>
      <c r="J152" s="141">
        <f>ROUND(I152*H152,2)</f>
        <v>0</v>
      </c>
      <c r="K152" s="142"/>
      <c r="L152" s="29"/>
      <c r="M152" s="143" t="s">
        <v>1</v>
      </c>
      <c r="N152" s="144" t="s">
        <v>33</v>
      </c>
      <c r="O152" s="145">
        <v>0.1</v>
      </c>
      <c r="P152" s="145">
        <f>O152*H152</f>
        <v>0.13200000000000001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151</v>
      </c>
      <c r="AT152" s="147" t="s">
        <v>147</v>
      </c>
      <c r="AU152" s="147" t="s">
        <v>152</v>
      </c>
      <c r="AY152" s="17" t="s">
        <v>144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7" t="s">
        <v>152</v>
      </c>
      <c r="BK152" s="148">
        <f>ROUND(I152*H152,2)</f>
        <v>0</v>
      </c>
      <c r="BL152" s="17" t="s">
        <v>151</v>
      </c>
      <c r="BM152" s="147" t="s">
        <v>187</v>
      </c>
    </row>
    <row r="153" spans="2:65" s="13" customFormat="1">
      <c r="B153" s="155"/>
      <c r="D153" s="150" t="s">
        <v>153</v>
      </c>
      <c r="E153" s="156" t="s">
        <v>1</v>
      </c>
      <c r="F153" s="157" t="s">
        <v>846</v>
      </c>
      <c r="H153" s="158">
        <v>1.32</v>
      </c>
      <c r="L153" s="155"/>
      <c r="M153" s="159"/>
      <c r="T153" s="160"/>
      <c r="AT153" s="156" t="s">
        <v>153</v>
      </c>
      <c r="AU153" s="156" t="s">
        <v>152</v>
      </c>
      <c r="AV153" s="13" t="s">
        <v>152</v>
      </c>
      <c r="AW153" s="13" t="s">
        <v>25</v>
      </c>
      <c r="AX153" s="13" t="s">
        <v>67</v>
      </c>
      <c r="AY153" s="156" t="s">
        <v>144</v>
      </c>
    </row>
    <row r="154" spans="2:65" s="14" customFormat="1">
      <c r="B154" s="161"/>
      <c r="D154" s="150" t="s">
        <v>153</v>
      </c>
      <c r="E154" s="162" t="s">
        <v>1</v>
      </c>
      <c r="F154" s="163" t="s">
        <v>156</v>
      </c>
      <c r="H154" s="164">
        <v>1.32</v>
      </c>
      <c r="L154" s="161"/>
      <c r="M154" s="165"/>
      <c r="T154" s="166"/>
      <c r="AT154" s="162" t="s">
        <v>153</v>
      </c>
      <c r="AU154" s="162" t="s">
        <v>152</v>
      </c>
      <c r="AV154" s="14" t="s">
        <v>151</v>
      </c>
      <c r="AW154" s="14" t="s">
        <v>25</v>
      </c>
      <c r="AX154" s="14" t="s">
        <v>75</v>
      </c>
      <c r="AY154" s="162" t="s">
        <v>144</v>
      </c>
    </row>
    <row r="155" spans="2:65" s="1" customFormat="1" ht="24.2" customHeight="1">
      <c r="B155" s="135"/>
      <c r="C155" s="136" t="s">
        <v>191</v>
      </c>
      <c r="D155" s="136" t="s">
        <v>147</v>
      </c>
      <c r="E155" s="137" t="s">
        <v>340</v>
      </c>
      <c r="F155" s="138" t="s">
        <v>341</v>
      </c>
      <c r="G155" s="139" t="s">
        <v>325</v>
      </c>
      <c r="H155" s="140">
        <v>0.26400000000000001</v>
      </c>
      <c r="I155" s="141"/>
      <c r="J155" s="141">
        <f>ROUND(I155*H155,2)</f>
        <v>0</v>
      </c>
      <c r="K155" s="142"/>
      <c r="L155" s="29"/>
      <c r="M155" s="143" t="s">
        <v>1</v>
      </c>
      <c r="N155" s="144" t="s">
        <v>33</v>
      </c>
      <c r="O155" s="145">
        <v>0.749</v>
      </c>
      <c r="P155" s="145">
        <f>O155*H155</f>
        <v>0.19773600000000002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151</v>
      </c>
      <c r="AT155" s="147" t="s">
        <v>147</v>
      </c>
      <c r="AU155" s="147" t="s">
        <v>152</v>
      </c>
      <c r="AY155" s="17" t="s">
        <v>144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7" t="s">
        <v>152</v>
      </c>
      <c r="BK155" s="148">
        <f>ROUND(I155*H155,2)</f>
        <v>0</v>
      </c>
      <c r="BL155" s="17" t="s">
        <v>151</v>
      </c>
      <c r="BM155" s="147" t="s">
        <v>194</v>
      </c>
    </row>
    <row r="156" spans="2:65" s="1" customFormat="1" ht="24.2" customHeight="1">
      <c r="B156" s="135"/>
      <c r="C156" s="136" t="s">
        <v>101</v>
      </c>
      <c r="D156" s="136" t="s">
        <v>147</v>
      </c>
      <c r="E156" s="137" t="s">
        <v>343</v>
      </c>
      <c r="F156" s="138" t="s">
        <v>344</v>
      </c>
      <c r="G156" s="139" t="s">
        <v>325</v>
      </c>
      <c r="H156" s="140">
        <v>0.26400000000000001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33</v>
      </c>
      <c r="O156" s="145">
        <v>0</v>
      </c>
      <c r="P156" s="145">
        <f>O156*H156</f>
        <v>0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151</v>
      </c>
      <c r="AT156" s="147" t="s">
        <v>147</v>
      </c>
      <c r="AU156" s="147" t="s">
        <v>152</v>
      </c>
      <c r="AY156" s="17" t="s">
        <v>144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7" t="s">
        <v>152</v>
      </c>
      <c r="BK156" s="148">
        <f>ROUND(I156*H156,2)</f>
        <v>0</v>
      </c>
      <c r="BL156" s="17" t="s">
        <v>151</v>
      </c>
      <c r="BM156" s="147" t="s">
        <v>202</v>
      </c>
    </row>
    <row r="157" spans="2:65" s="1" customFormat="1" ht="16.5" customHeight="1">
      <c r="B157" s="135"/>
      <c r="C157" s="136" t="s">
        <v>207</v>
      </c>
      <c r="D157" s="136" t="s">
        <v>147</v>
      </c>
      <c r="E157" s="137" t="s">
        <v>347</v>
      </c>
      <c r="F157" s="138" t="s">
        <v>348</v>
      </c>
      <c r="G157" s="139" t="s">
        <v>223</v>
      </c>
      <c r="H157" s="140">
        <v>1</v>
      </c>
      <c r="I157" s="141"/>
      <c r="J157" s="141">
        <f>ROUND(I157*H157,2)</f>
        <v>0</v>
      </c>
      <c r="K157" s="142"/>
      <c r="L157" s="29"/>
      <c r="M157" s="143" t="s">
        <v>1</v>
      </c>
      <c r="N157" s="144" t="s">
        <v>33</v>
      </c>
      <c r="O157" s="145">
        <v>0</v>
      </c>
      <c r="P157" s="145">
        <f>O157*H157</f>
        <v>0</v>
      </c>
      <c r="Q157" s="145">
        <v>0</v>
      </c>
      <c r="R157" s="145">
        <f>Q157*H157</f>
        <v>0</v>
      </c>
      <c r="S157" s="145">
        <v>0</v>
      </c>
      <c r="T157" s="146">
        <f>S157*H157</f>
        <v>0</v>
      </c>
      <c r="AR157" s="147" t="s">
        <v>151</v>
      </c>
      <c r="AT157" s="147" t="s">
        <v>147</v>
      </c>
      <c r="AU157" s="147" t="s">
        <v>152</v>
      </c>
      <c r="AY157" s="17" t="s">
        <v>144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7" t="s">
        <v>152</v>
      </c>
      <c r="BK157" s="148">
        <f>ROUND(I157*H157,2)</f>
        <v>0</v>
      </c>
      <c r="BL157" s="17" t="s">
        <v>151</v>
      </c>
      <c r="BM157" s="147" t="s">
        <v>210</v>
      </c>
    </row>
    <row r="158" spans="2:65" s="1" customFormat="1" ht="16.5" customHeight="1">
      <c r="B158" s="135"/>
      <c r="C158" s="136" t="s">
        <v>178</v>
      </c>
      <c r="D158" s="136" t="s">
        <v>147</v>
      </c>
      <c r="E158" s="137" t="s">
        <v>350</v>
      </c>
      <c r="F158" s="138" t="s">
        <v>351</v>
      </c>
      <c r="G158" s="139" t="s">
        <v>352</v>
      </c>
      <c r="H158" s="140">
        <v>1000</v>
      </c>
      <c r="I158" s="141"/>
      <c r="J158" s="141">
        <f>ROUND(I158*H158,2)</f>
        <v>0</v>
      </c>
      <c r="K158" s="142"/>
      <c r="L158" s="29"/>
      <c r="M158" s="143" t="s">
        <v>1</v>
      </c>
      <c r="N158" s="144" t="s">
        <v>33</v>
      </c>
      <c r="O158" s="145">
        <v>0</v>
      </c>
      <c r="P158" s="145">
        <f>O158*H158</f>
        <v>0</v>
      </c>
      <c r="Q158" s="145">
        <v>0</v>
      </c>
      <c r="R158" s="145">
        <f>Q158*H158</f>
        <v>0</v>
      </c>
      <c r="S158" s="145">
        <v>0</v>
      </c>
      <c r="T158" s="146">
        <f>S158*H158</f>
        <v>0</v>
      </c>
      <c r="AR158" s="147" t="s">
        <v>151</v>
      </c>
      <c r="AT158" s="147" t="s">
        <v>147</v>
      </c>
      <c r="AU158" s="147" t="s">
        <v>152</v>
      </c>
      <c r="AY158" s="17" t="s">
        <v>144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7" t="s">
        <v>152</v>
      </c>
      <c r="BK158" s="148">
        <f>ROUND(I158*H158,2)</f>
        <v>0</v>
      </c>
      <c r="BL158" s="17" t="s">
        <v>151</v>
      </c>
      <c r="BM158" s="147" t="s">
        <v>215</v>
      </c>
    </row>
    <row r="159" spans="2:65" s="1" customFormat="1" ht="16.5" customHeight="1">
      <c r="B159" s="135"/>
      <c r="C159" s="136" t="s">
        <v>217</v>
      </c>
      <c r="D159" s="136" t="s">
        <v>147</v>
      </c>
      <c r="E159" s="137" t="s">
        <v>355</v>
      </c>
      <c r="F159" s="138" t="s">
        <v>356</v>
      </c>
      <c r="G159" s="139" t="s">
        <v>352</v>
      </c>
      <c r="H159" s="140">
        <v>1000</v>
      </c>
      <c r="I159" s="141"/>
      <c r="J159" s="141">
        <f>ROUND(I159*H159,2)</f>
        <v>0</v>
      </c>
      <c r="K159" s="142"/>
      <c r="L159" s="29"/>
      <c r="M159" s="143" t="s">
        <v>1</v>
      </c>
      <c r="N159" s="144" t="s">
        <v>33</v>
      </c>
      <c r="O159" s="145">
        <v>0</v>
      </c>
      <c r="P159" s="145">
        <f>O159*H159</f>
        <v>0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151</v>
      </c>
      <c r="AT159" s="147" t="s">
        <v>147</v>
      </c>
      <c r="AU159" s="147" t="s">
        <v>152</v>
      </c>
      <c r="AY159" s="17" t="s">
        <v>144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7" t="s">
        <v>152</v>
      </c>
      <c r="BK159" s="148">
        <f>ROUND(I159*H159,2)</f>
        <v>0</v>
      </c>
      <c r="BL159" s="17" t="s">
        <v>151</v>
      </c>
      <c r="BM159" s="147" t="s">
        <v>220</v>
      </c>
    </row>
    <row r="160" spans="2:65" s="11" customFormat="1" ht="22.9" customHeight="1">
      <c r="B160" s="124"/>
      <c r="D160" s="125" t="s">
        <v>66</v>
      </c>
      <c r="E160" s="133" t="s">
        <v>358</v>
      </c>
      <c r="F160" s="133" t="s">
        <v>359</v>
      </c>
      <c r="J160" s="134">
        <f>BK160</f>
        <v>0</v>
      </c>
      <c r="L160" s="124"/>
      <c r="M160" s="128"/>
      <c r="P160" s="129">
        <f>SUM(P161:P167)</f>
        <v>0.5947403</v>
      </c>
      <c r="R160" s="129">
        <f>SUM(R161:R167)</f>
        <v>0</v>
      </c>
      <c r="T160" s="130">
        <f>SUM(T161:T167)</f>
        <v>0</v>
      </c>
      <c r="AR160" s="125" t="s">
        <v>75</v>
      </c>
      <c r="AT160" s="131" t="s">
        <v>66</v>
      </c>
      <c r="AU160" s="131" t="s">
        <v>75</v>
      </c>
      <c r="AY160" s="125" t="s">
        <v>144</v>
      </c>
      <c r="BK160" s="132">
        <f>SUM(BK161:BK167)</f>
        <v>0</v>
      </c>
    </row>
    <row r="161" spans="2:65" s="1" customFormat="1" ht="21.75" customHeight="1">
      <c r="B161" s="135"/>
      <c r="C161" s="136" t="s">
        <v>183</v>
      </c>
      <c r="D161" s="136" t="s">
        <v>147</v>
      </c>
      <c r="E161" s="137" t="s">
        <v>360</v>
      </c>
      <c r="F161" s="138" t="s">
        <v>361</v>
      </c>
      <c r="G161" s="139" t="s">
        <v>325</v>
      </c>
      <c r="H161" s="140">
        <v>2.7E-2</v>
      </c>
      <c r="I161" s="141"/>
      <c r="J161" s="141">
        <f>ROUND(I161*H161,2)</f>
        <v>0</v>
      </c>
      <c r="K161" s="142"/>
      <c r="L161" s="29"/>
      <c r="M161" s="143" t="s">
        <v>1</v>
      </c>
      <c r="N161" s="144" t="s">
        <v>33</v>
      </c>
      <c r="O161" s="145">
        <v>1.9162999999999999</v>
      </c>
      <c r="P161" s="145">
        <f>O161*H161</f>
        <v>5.1740099999999997E-2</v>
      </c>
      <c r="Q161" s="145">
        <v>0</v>
      </c>
      <c r="R161" s="145">
        <f>Q161*H161</f>
        <v>0</v>
      </c>
      <c r="S161" s="145">
        <v>0</v>
      </c>
      <c r="T161" s="146">
        <f>S161*H161</f>
        <v>0</v>
      </c>
      <c r="AR161" s="147" t="s">
        <v>151</v>
      </c>
      <c r="AT161" s="147" t="s">
        <v>147</v>
      </c>
      <c r="AU161" s="147" t="s">
        <v>152</v>
      </c>
      <c r="AY161" s="17" t="s">
        <v>144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7" t="s">
        <v>152</v>
      </c>
      <c r="BK161" s="148">
        <f>ROUND(I161*H161,2)</f>
        <v>0</v>
      </c>
      <c r="BL161" s="17" t="s">
        <v>151</v>
      </c>
      <c r="BM161" s="147" t="s">
        <v>224</v>
      </c>
    </row>
    <row r="162" spans="2:65" s="1" customFormat="1" ht="24.2" customHeight="1">
      <c r="B162" s="135"/>
      <c r="C162" s="136" t="s">
        <v>225</v>
      </c>
      <c r="D162" s="136" t="s">
        <v>147</v>
      </c>
      <c r="E162" s="137" t="s">
        <v>364</v>
      </c>
      <c r="F162" s="138" t="s">
        <v>365</v>
      </c>
      <c r="G162" s="139" t="s">
        <v>325</v>
      </c>
      <c r="H162" s="140">
        <v>5.3999999999999999E-2</v>
      </c>
      <c r="I162" s="141"/>
      <c r="J162" s="141">
        <f>ROUND(I162*H162,2)</f>
        <v>0</v>
      </c>
      <c r="K162" s="142"/>
      <c r="L162" s="29"/>
      <c r="M162" s="143" t="s">
        <v>1</v>
      </c>
      <c r="N162" s="144" t="s">
        <v>33</v>
      </c>
      <c r="O162" s="145">
        <v>6.9800000000000001E-2</v>
      </c>
      <c r="P162" s="145">
        <f>O162*H162</f>
        <v>3.7691999999999999E-3</v>
      </c>
      <c r="Q162" s="145">
        <v>0</v>
      </c>
      <c r="R162" s="145">
        <f>Q162*H162</f>
        <v>0</v>
      </c>
      <c r="S162" s="145">
        <v>0</v>
      </c>
      <c r="T162" s="146">
        <f>S162*H162</f>
        <v>0</v>
      </c>
      <c r="AR162" s="147" t="s">
        <v>151</v>
      </c>
      <c r="AT162" s="147" t="s">
        <v>147</v>
      </c>
      <c r="AU162" s="147" t="s">
        <v>152</v>
      </c>
      <c r="AY162" s="17" t="s">
        <v>144</v>
      </c>
      <c r="BE162" s="148">
        <f>IF(N162="základná",J162,0)</f>
        <v>0</v>
      </c>
      <c r="BF162" s="148">
        <f>IF(N162="znížená",J162,0)</f>
        <v>0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7" t="s">
        <v>152</v>
      </c>
      <c r="BK162" s="148">
        <f>ROUND(I162*H162,2)</f>
        <v>0</v>
      </c>
      <c r="BL162" s="17" t="s">
        <v>151</v>
      </c>
      <c r="BM162" s="147" t="s">
        <v>229</v>
      </c>
    </row>
    <row r="163" spans="2:65" s="13" customFormat="1">
      <c r="B163" s="155"/>
      <c r="D163" s="150" t="s">
        <v>153</v>
      </c>
      <c r="E163" s="156" t="s">
        <v>1</v>
      </c>
      <c r="F163" s="157" t="s">
        <v>830</v>
      </c>
      <c r="H163" s="158">
        <v>5.3999999999999999E-2</v>
      </c>
      <c r="L163" s="155"/>
      <c r="M163" s="159"/>
      <c r="T163" s="160"/>
      <c r="AT163" s="156" t="s">
        <v>153</v>
      </c>
      <c r="AU163" s="156" t="s">
        <v>152</v>
      </c>
      <c r="AV163" s="13" t="s">
        <v>152</v>
      </c>
      <c r="AW163" s="13" t="s">
        <v>25</v>
      </c>
      <c r="AX163" s="13" t="s">
        <v>67</v>
      </c>
      <c r="AY163" s="156" t="s">
        <v>144</v>
      </c>
    </row>
    <row r="164" spans="2:65" s="14" customFormat="1">
      <c r="B164" s="161"/>
      <c r="D164" s="150" t="s">
        <v>153</v>
      </c>
      <c r="E164" s="162" t="s">
        <v>1</v>
      </c>
      <c r="F164" s="163" t="s">
        <v>156</v>
      </c>
      <c r="H164" s="164">
        <v>5.3999999999999999E-2</v>
      </c>
      <c r="L164" s="161"/>
      <c r="M164" s="165"/>
      <c r="T164" s="166"/>
      <c r="AT164" s="162" t="s">
        <v>153</v>
      </c>
      <c r="AU164" s="162" t="s">
        <v>152</v>
      </c>
      <c r="AV164" s="14" t="s">
        <v>151</v>
      </c>
      <c r="AW164" s="14" t="s">
        <v>25</v>
      </c>
      <c r="AX164" s="14" t="s">
        <v>75</v>
      </c>
      <c r="AY164" s="162" t="s">
        <v>144</v>
      </c>
    </row>
    <row r="165" spans="2:65" s="1" customFormat="1" ht="24.2" customHeight="1">
      <c r="B165" s="135"/>
      <c r="C165" s="136" t="s">
        <v>187</v>
      </c>
      <c r="D165" s="136" t="s">
        <v>147</v>
      </c>
      <c r="E165" s="137" t="s">
        <v>368</v>
      </c>
      <c r="F165" s="138" t="s">
        <v>369</v>
      </c>
      <c r="G165" s="139" t="s">
        <v>325</v>
      </c>
      <c r="H165" s="140">
        <v>1.639</v>
      </c>
      <c r="I165" s="141"/>
      <c r="J165" s="141">
        <f>ROUND(I165*H165,2)</f>
        <v>0</v>
      </c>
      <c r="K165" s="142"/>
      <c r="L165" s="29"/>
      <c r="M165" s="143" t="s">
        <v>1</v>
      </c>
      <c r="N165" s="144" t="s">
        <v>33</v>
      </c>
      <c r="O165" s="145">
        <v>0.32900000000000001</v>
      </c>
      <c r="P165" s="145">
        <f>O165*H165</f>
        <v>0.53923100000000002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151</v>
      </c>
      <c r="AT165" s="147" t="s">
        <v>147</v>
      </c>
      <c r="AU165" s="147" t="s">
        <v>152</v>
      </c>
      <c r="AY165" s="17" t="s">
        <v>144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7" t="s">
        <v>152</v>
      </c>
      <c r="BK165" s="148">
        <f>ROUND(I165*H165,2)</f>
        <v>0</v>
      </c>
      <c r="BL165" s="17" t="s">
        <v>151</v>
      </c>
      <c r="BM165" s="147" t="s">
        <v>233</v>
      </c>
    </row>
    <row r="166" spans="2:65" s="13" customFormat="1">
      <c r="B166" s="155"/>
      <c r="D166" s="150" t="s">
        <v>153</v>
      </c>
      <c r="E166" s="156" t="s">
        <v>1</v>
      </c>
      <c r="F166" s="157" t="s">
        <v>847</v>
      </c>
      <c r="H166" s="158">
        <v>1.639</v>
      </c>
      <c r="L166" s="155"/>
      <c r="M166" s="159"/>
      <c r="T166" s="160"/>
      <c r="AT166" s="156" t="s">
        <v>153</v>
      </c>
      <c r="AU166" s="156" t="s">
        <v>152</v>
      </c>
      <c r="AV166" s="13" t="s">
        <v>152</v>
      </c>
      <c r="AW166" s="13" t="s">
        <v>25</v>
      </c>
      <c r="AX166" s="13" t="s">
        <v>67</v>
      </c>
      <c r="AY166" s="156" t="s">
        <v>144</v>
      </c>
    </row>
    <row r="167" spans="2:65" s="14" customFormat="1">
      <c r="B167" s="161"/>
      <c r="D167" s="150" t="s">
        <v>153</v>
      </c>
      <c r="E167" s="162" t="s">
        <v>1</v>
      </c>
      <c r="F167" s="163" t="s">
        <v>156</v>
      </c>
      <c r="H167" s="164">
        <v>1.639</v>
      </c>
      <c r="L167" s="161"/>
      <c r="M167" s="165"/>
      <c r="T167" s="166"/>
      <c r="AT167" s="162" t="s">
        <v>153</v>
      </c>
      <c r="AU167" s="162" t="s">
        <v>152</v>
      </c>
      <c r="AV167" s="14" t="s">
        <v>151</v>
      </c>
      <c r="AW167" s="14" t="s">
        <v>25</v>
      </c>
      <c r="AX167" s="14" t="s">
        <v>75</v>
      </c>
      <c r="AY167" s="162" t="s">
        <v>144</v>
      </c>
    </row>
    <row r="168" spans="2:65" s="11" customFormat="1" ht="25.9" customHeight="1">
      <c r="B168" s="124"/>
      <c r="D168" s="125" t="s">
        <v>66</v>
      </c>
      <c r="E168" s="126" t="s">
        <v>372</v>
      </c>
      <c r="F168" s="126" t="s">
        <v>373</v>
      </c>
      <c r="J168" s="127">
        <f>BK168</f>
        <v>0</v>
      </c>
      <c r="L168" s="124"/>
      <c r="M168" s="128"/>
      <c r="P168" s="129">
        <f>P169+P195</f>
        <v>37.682923539999997</v>
      </c>
      <c r="R168" s="129">
        <f>R169+R195</f>
        <v>0.19738172860000003</v>
      </c>
      <c r="T168" s="130">
        <f>T169+T195</f>
        <v>3.6723400000000003E-2</v>
      </c>
      <c r="AR168" s="125" t="s">
        <v>152</v>
      </c>
      <c r="AT168" s="131" t="s">
        <v>66</v>
      </c>
      <c r="AU168" s="131" t="s">
        <v>67</v>
      </c>
      <c r="AY168" s="125" t="s">
        <v>144</v>
      </c>
      <c r="BK168" s="132">
        <f>BK169+BK195</f>
        <v>0</v>
      </c>
    </row>
    <row r="169" spans="2:65" s="11" customFormat="1" ht="22.9" customHeight="1">
      <c r="B169" s="124"/>
      <c r="D169" s="125" t="s">
        <v>66</v>
      </c>
      <c r="E169" s="133" t="s">
        <v>600</v>
      </c>
      <c r="F169" s="133" t="s">
        <v>601</v>
      </c>
      <c r="J169" s="134">
        <f>BK169</f>
        <v>0</v>
      </c>
      <c r="L169" s="124"/>
      <c r="M169" s="128"/>
      <c r="P169" s="129">
        <f>SUM(P170:P194)</f>
        <v>29.384212239999997</v>
      </c>
      <c r="R169" s="129">
        <f>SUM(R170:R194)</f>
        <v>0.17784514000000001</v>
      </c>
      <c r="T169" s="130">
        <f>SUM(T170:T194)</f>
        <v>2.6787999999999999E-2</v>
      </c>
      <c r="AR169" s="125" t="s">
        <v>152</v>
      </c>
      <c r="AT169" s="131" t="s">
        <v>66</v>
      </c>
      <c r="AU169" s="131" t="s">
        <v>75</v>
      </c>
      <c r="AY169" s="125" t="s">
        <v>144</v>
      </c>
      <c r="BK169" s="132">
        <f>SUM(BK170:BK194)</f>
        <v>0</v>
      </c>
    </row>
    <row r="170" spans="2:65" s="1" customFormat="1" ht="16.5" customHeight="1">
      <c r="B170" s="135"/>
      <c r="C170" s="136" t="s">
        <v>235</v>
      </c>
      <c r="D170" s="136" t="s">
        <v>147</v>
      </c>
      <c r="E170" s="137" t="s">
        <v>602</v>
      </c>
      <c r="F170" s="138" t="s">
        <v>603</v>
      </c>
      <c r="G170" s="139" t="s">
        <v>167</v>
      </c>
      <c r="H170" s="140">
        <v>13.85</v>
      </c>
      <c r="I170" s="141"/>
      <c r="J170" s="141">
        <f>ROUND(I170*H170,2)</f>
        <v>0</v>
      </c>
      <c r="K170" s="142"/>
      <c r="L170" s="29"/>
      <c r="M170" s="143" t="s">
        <v>1</v>
      </c>
      <c r="N170" s="144" t="s">
        <v>33</v>
      </c>
      <c r="O170" s="145">
        <v>9.5000000000000001E-2</v>
      </c>
      <c r="P170" s="145">
        <f>O170*H170</f>
        <v>1.31575</v>
      </c>
      <c r="Q170" s="145">
        <v>0</v>
      </c>
      <c r="R170" s="145">
        <f>Q170*H170</f>
        <v>0</v>
      </c>
      <c r="S170" s="145">
        <v>1E-3</v>
      </c>
      <c r="T170" s="146">
        <f>S170*H170</f>
        <v>1.3849999999999999E-2</v>
      </c>
      <c r="AR170" s="147" t="s">
        <v>187</v>
      </c>
      <c r="AT170" s="147" t="s">
        <v>147</v>
      </c>
      <c r="AU170" s="147" t="s">
        <v>152</v>
      </c>
      <c r="AY170" s="17" t="s">
        <v>144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7" t="s">
        <v>152</v>
      </c>
      <c r="BK170" s="148">
        <f>ROUND(I170*H170,2)</f>
        <v>0</v>
      </c>
      <c r="BL170" s="17" t="s">
        <v>187</v>
      </c>
      <c r="BM170" s="147" t="s">
        <v>238</v>
      </c>
    </row>
    <row r="171" spans="2:65" s="13" customFormat="1">
      <c r="B171" s="155"/>
      <c r="D171" s="150" t="s">
        <v>153</v>
      </c>
      <c r="E171" s="156" t="s">
        <v>1</v>
      </c>
      <c r="F171" s="157" t="s">
        <v>848</v>
      </c>
      <c r="H171" s="158">
        <v>14.75</v>
      </c>
      <c r="L171" s="155"/>
      <c r="M171" s="159"/>
      <c r="T171" s="160"/>
      <c r="AT171" s="156" t="s">
        <v>153</v>
      </c>
      <c r="AU171" s="156" t="s">
        <v>152</v>
      </c>
      <c r="AV171" s="13" t="s">
        <v>152</v>
      </c>
      <c r="AW171" s="13" t="s">
        <v>25</v>
      </c>
      <c r="AX171" s="13" t="s">
        <v>67</v>
      </c>
      <c r="AY171" s="156" t="s">
        <v>144</v>
      </c>
    </row>
    <row r="172" spans="2:65" s="12" customFormat="1">
      <c r="B172" s="149"/>
      <c r="D172" s="150" t="s">
        <v>153</v>
      </c>
      <c r="E172" s="151" t="s">
        <v>1</v>
      </c>
      <c r="F172" s="152" t="s">
        <v>744</v>
      </c>
      <c r="H172" s="151" t="s">
        <v>1</v>
      </c>
      <c r="L172" s="149"/>
      <c r="M172" s="153"/>
      <c r="T172" s="154"/>
      <c r="AT172" s="151" t="s">
        <v>153</v>
      </c>
      <c r="AU172" s="151" t="s">
        <v>152</v>
      </c>
      <c r="AV172" s="12" t="s">
        <v>75</v>
      </c>
      <c r="AW172" s="12" t="s">
        <v>25</v>
      </c>
      <c r="AX172" s="12" t="s">
        <v>67</v>
      </c>
      <c r="AY172" s="151" t="s">
        <v>144</v>
      </c>
    </row>
    <row r="173" spans="2:65" s="13" customFormat="1">
      <c r="B173" s="155"/>
      <c r="D173" s="150" t="s">
        <v>153</v>
      </c>
      <c r="E173" s="156" t="s">
        <v>1</v>
      </c>
      <c r="F173" s="157" t="s">
        <v>811</v>
      </c>
      <c r="H173" s="158">
        <v>-0.9</v>
      </c>
      <c r="L173" s="155"/>
      <c r="M173" s="159"/>
      <c r="T173" s="160"/>
      <c r="AT173" s="156" t="s">
        <v>153</v>
      </c>
      <c r="AU173" s="156" t="s">
        <v>152</v>
      </c>
      <c r="AV173" s="13" t="s">
        <v>152</v>
      </c>
      <c r="AW173" s="13" t="s">
        <v>25</v>
      </c>
      <c r="AX173" s="13" t="s">
        <v>67</v>
      </c>
      <c r="AY173" s="156" t="s">
        <v>144</v>
      </c>
    </row>
    <row r="174" spans="2:65" s="14" customFormat="1">
      <c r="B174" s="161"/>
      <c r="D174" s="150" t="s">
        <v>153</v>
      </c>
      <c r="E174" s="162" t="s">
        <v>1</v>
      </c>
      <c r="F174" s="163" t="s">
        <v>156</v>
      </c>
      <c r="H174" s="164">
        <v>13.85</v>
      </c>
      <c r="L174" s="161"/>
      <c r="M174" s="165"/>
      <c r="T174" s="166"/>
      <c r="AT174" s="162" t="s">
        <v>153</v>
      </c>
      <c r="AU174" s="162" t="s">
        <v>152</v>
      </c>
      <c r="AV174" s="14" t="s">
        <v>151</v>
      </c>
      <c r="AW174" s="14" t="s">
        <v>25</v>
      </c>
      <c r="AX174" s="14" t="s">
        <v>75</v>
      </c>
      <c r="AY174" s="162" t="s">
        <v>144</v>
      </c>
    </row>
    <row r="175" spans="2:65" s="1" customFormat="1" ht="16.5" customHeight="1">
      <c r="B175" s="135"/>
      <c r="C175" s="136" t="s">
        <v>194</v>
      </c>
      <c r="D175" s="136" t="s">
        <v>147</v>
      </c>
      <c r="E175" s="137" t="s">
        <v>707</v>
      </c>
      <c r="F175" s="138" t="s">
        <v>708</v>
      </c>
      <c r="G175" s="139" t="s">
        <v>167</v>
      </c>
      <c r="H175" s="140">
        <v>13.85</v>
      </c>
      <c r="I175" s="141"/>
      <c r="J175" s="141">
        <f>ROUND(I175*H175,2)</f>
        <v>0</v>
      </c>
      <c r="K175" s="142"/>
      <c r="L175" s="29"/>
      <c r="M175" s="143" t="s">
        <v>1</v>
      </c>
      <c r="N175" s="144" t="s">
        <v>33</v>
      </c>
      <c r="O175" s="145">
        <v>0.25113999999999997</v>
      </c>
      <c r="P175" s="145">
        <f>O175*H175</f>
        <v>3.4782889999999997</v>
      </c>
      <c r="Q175" s="145">
        <v>4.5000000000000003E-5</v>
      </c>
      <c r="R175" s="145">
        <f>Q175*H175</f>
        <v>6.2325E-4</v>
      </c>
      <c r="S175" s="145">
        <v>0</v>
      </c>
      <c r="T175" s="146">
        <f>S175*H175</f>
        <v>0</v>
      </c>
      <c r="AR175" s="147" t="s">
        <v>187</v>
      </c>
      <c r="AT175" s="147" t="s">
        <v>147</v>
      </c>
      <c r="AU175" s="147" t="s">
        <v>152</v>
      </c>
      <c r="AY175" s="17" t="s">
        <v>144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7" t="s">
        <v>152</v>
      </c>
      <c r="BK175" s="148">
        <f>ROUND(I175*H175,2)</f>
        <v>0</v>
      </c>
      <c r="BL175" s="17" t="s">
        <v>187</v>
      </c>
      <c r="BM175" s="147" t="s">
        <v>241</v>
      </c>
    </row>
    <row r="176" spans="2:65" s="1" customFormat="1" ht="16.5" customHeight="1">
      <c r="B176" s="135"/>
      <c r="C176" s="173" t="s">
        <v>242</v>
      </c>
      <c r="D176" s="173" t="s">
        <v>226</v>
      </c>
      <c r="E176" s="174" t="s">
        <v>711</v>
      </c>
      <c r="F176" s="175" t="s">
        <v>712</v>
      </c>
      <c r="G176" s="176" t="s">
        <v>159</v>
      </c>
      <c r="H176" s="177">
        <v>1.413</v>
      </c>
      <c r="I176" s="178"/>
      <c r="J176" s="178">
        <f>ROUND(I176*H176,2)</f>
        <v>0</v>
      </c>
      <c r="K176" s="179"/>
      <c r="L176" s="180"/>
      <c r="M176" s="181" t="s">
        <v>1</v>
      </c>
      <c r="N176" s="182" t="s">
        <v>33</v>
      </c>
      <c r="O176" s="145">
        <v>0</v>
      </c>
      <c r="P176" s="145">
        <f>O176*H176</f>
        <v>0</v>
      </c>
      <c r="Q176" s="145">
        <v>3.0000000000000001E-3</v>
      </c>
      <c r="R176" s="145">
        <f>Q176*H176</f>
        <v>4.2390000000000006E-3</v>
      </c>
      <c r="S176" s="145">
        <v>0</v>
      </c>
      <c r="T176" s="146">
        <f>S176*H176</f>
        <v>0</v>
      </c>
      <c r="AR176" s="147" t="s">
        <v>233</v>
      </c>
      <c r="AT176" s="147" t="s">
        <v>226</v>
      </c>
      <c r="AU176" s="147" t="s">
        <v>152</v>
      </c>
      <c r="AY176" s="17" t="s">
        <v>144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7" t="s">
        <v>152</v>
      </c>
      <c r="BK176" s="148">
        <f>ROUND(I176*H176,2)</f>
        <v>0</v>
      </c>
      <c r="BL176" s="17" t="s">
        <v>187</v>
      </c>
      <c r="BM176" s="147" t="s">
        <v>245</v>
      </c>
    </row>
    <row r="177" spans="2:65" s="13" customFormat="1">
      <c r="B177" s="155"/>
      <c r="D177" s="150" t="s">
        <v>153</v>
      </c>
      <c r="E177" s="156" t="s">
        <v>1</v>
      </c>
      <c r="F177" s="157" t="s">
        <v>849</v>
      </c>
      <c r="H177" s="158">
        <v>1.4127000000000001</v>
      </c>
      <c r="L177" s="155"/>
      <c r="M177" s="159"/>
      <c r="T177" s="160"/>
      <c r="AT177" s="156" t="s">
        <v>153</v>
      </c>
      <c r="AU177" s="156" t="s">
        <v>152</v>
      </c>
      <c r="AV177" s="13" t="s">
        <v>152</v>
      </c>
      <c r="AW177" s="13" t="s">
        <v>25</v>
      </c>
      <c r="AX177" s="13" t="s">
        <v>67</v>
      </c>
      <c r="AY177" s="156" t="s">
        <v>144</v>
      </c>
    </row>
    <row r="178" spans="2:65" s="14" customFormat="1">
      <c r="B178" s="161"/>
      <c r="D178" s="150" t="s">
        <v>153</v>
      </c>
      <c r="E178" s="162" t="s">
        <v>1</v>
      </c>
      <c r="F178" s="163" t="s">
        <v>156</v>
      </c>
      <c r="H178" s="164">
        <v>1.4127000000000001</v>
      </c>
      <c r="L178" s="161"/>
      <c r="M178" s="165"/>
      <c r="T178" s="166"/>
      <c r="AT178" s="162" t="s">
        <v>153</v>
      </c>
      <c r="AU178" s="162" t="s">
        <v>152</v>
      </c>
      <c r="AV178" s="14" t="s">
        <v>151</v>
      </c>
      <c r="AW178" s="14" t="s">
        <v>25</v>
      </c>
      <c r="AX178" s="14" t="s">
        <v>75</v>
      </c>
      <c r="AY178" s="162" t="s">
        <v>144</v>
      </c>
    </row>
    <row r="179" spans="2:65" s="1" customFormat="1" ht="24.2" customHeight="1">
      <c r="B179" s="135"/>
      <c r="C179" s="136" t="s">
        <v>202</v>
      </c>
      <c r="D179" s="136" t="s">
        <v>147</v>
      </c>
      <c r="E179" s="137" t="s">
        <v>607</v>
      </c>
      <c r="F179" s="138" t="s">
        <v>608</v>
      </c>
      <c r="G179" s="139" t="s">
        <v>159</v>
      </c>
      <c r="H179" s="140">
        <v>12.938000000000001</v>
      </c>
      <c r="I179" s="141"/>
      <c r="J179" s="141">
        <f>ROUND(I179*H179,2)</f>
        <v>0</v>
      </c>
      <c r="K179" s="142"/>
      <c r="L179" s="29"/>
      <c r="M179" s="143" t="s">
        <v>1</v>
      </c>
      <c r="N179" s="144" t="s">
        <v>33</v>
      </c>
      <c r="O179" s="145">
        <v>0.24099999999999999</v>
      </c>
      <c r="P179" s="145">
        <f>O179*H179</f>
        <v>3.118058</v>
      </c>
      <c r="Q179" s="145">
        <v>0</v>
      </c>
      <c r="R179" s="145">
        <f>Q179*H179</f>
        <v>0</v>
      </c>
      <c r="S179" s="145">
        <v>1E-3</v>
      </c>
      <c r="T179" s="146">
        <f>S179*H179</f>
        <v>1.2938000000000002E-2</v>
      </c>
      <c r="AR179" s="147" t="s">
        <v>187</v>
      </c>
      <c r="AT179" s="147" t="s">
        <v>147</v>
      </c>
      <c r="AU179" s="147" t="s">
        <v>152</v>
      </c>
      <c r="AY179" s="17" t="s">
        <v>144</v>
      </c>
      <c r="BE179" s="148">
        <f>IF(N179="základná",J179,0)</f>
        <v>0</v>
      </c>
      <c r="BF179" s="148">
        <f>IF(N179="znížená",J179,0)</f>
        <v>0</v>
      </c>
      <c r="BG179" s="148">
        <f>IF(N179="zákl. prenesená",J179,0)</f>
        <v>0</v>
      </c>
      <c r="BH179" s="148">
        <f>IF(N179="zníž. prenesená",J179,0)</f>
        <v>0</v>
      </c>
      <c r="BI179" s="148">
        <f>IF(N179="nulová",J179,0)</f>
        <v>0</v>
      </c>
      <c r="BJ179" s="17" t="s">
        <v>152</v>
      </c>
      <c r="BK179" s="148">
        <f>ROUND(I179*H179,2)</f>
        <v>0</v>
      </c>
      <c r="BL179" s="17" t="s">
        <v>187</v>
      </c>
      <c r="BM179" s="147" t="s">
        <v>249</v>
      </c>
    </row>
    <row r="180" spans="2:65" s="13" customFormat="1">
      <c r="B180" s="155"/>
      <c r="D180" s="150" t="s">
        <v>153</v>
      </c>
      <c r="E180" s="156" t="s">
        <v>1</v>
      </c>
      <c r="F180" s="157" t="s">
        <v>834</v>
      </c>
      <c r="H180" s="158">
        <v>12.9375</v>
      </c>
      <c r="L180" s="155"/>
      <c r="M180" s="159"/>
      <c r="T180" s="160"/>
      <c r="AT180" s="156" t="s">
        <v>153</v>
      </c>
      <c r="AU180" s="156" t="s">
        <v>152</v>
      </c>
      <c r="AV180" s="13" t="s">
        <v>152</v>
      </c>
      <c r="AW180" s="13" t="s">
        <v>25</v>
      </c>
      <c r="AX180" s="13" t="s">
        <v>67</v>
      </c>
      <c r="AY180" s="156" t="s">
        <v>144</v>
      </c>
    </row>
    <row r="181" spans="2:65" s="14" customFormat="1">
      <c r="B181" s="161"/>
      <c r="D181" s="150" t="s">
        <v>153</v>
      </c>
      <c r="E181" s="162" t="s">
        <v>1</v>
      </c>
      <c r="F181" s="163" t="s">
        <v>156</v>
      </c>
      <c r="H181" s="164">
        <v>12.9375</v>
      </c>
      <c r="L181" s="161"/>
      <c r="M181" s="165"/>
      <c r="T181" s="166"/>
      <c r="AT181" s="162" t="s">
        <v>153</v>
      </c>
      <c r="AU181" s="162" t="s">
        <v>152</v>
      </c>
      <c r="AV181" s="14" t="s">
        <v>151</v>
      </c>
      <c r="AW181" s="14" t="s">
        <v>25</v>
      </c>
      <c r="AX181" s="14" t="s">
        <v>75</v>
      </c>
      <c r="AY181" s="162" t="s">
        <v>144</v>
      </c>
    </row>
    <row r="182" spans="2:65" s="1" customFormat="1" ht="16.5" customHeight="1">
      <c r="B182" s="135"/>
      <c r="C182" s="136" t="s">
        <v>250</v>
      </c>
      <c r="D182" s="136" t="s">
        <v>147</v>
      </c>
      <c r="E182" s="137" t="s">
        <v>714</v>
      </c>
      <c r="F182" s="138" t="s">
        <v>715</v>
      </c>
      <c r="G182" s="139" t="s">
        <v>159</v>
      </c>
      <c r="H182" s="140">
        <v>12.938000000000001</v>
      </c>
      <c r="I182" s="141"/>
      <c r="J182" s="141">
        <f>ROUND(I182*H182,2)</f>
        <v>0</v>
      </c>
      <c r="K182" s="142"/>
      <c r="L182" s="29"/>
      <c r="M182" s="143" t="s">
        <v>1</v>
      </c>
      <c r="N182" s="144" t="s">
        <v>33</v>
      </c>
      <c r="O182" s="145">
        <v>0.43128</v>
      </c>
      <c r="P182" s="145">
        <f>O182*H182</f>
        <v>5.57990064</v>
      </c>
      <c r="Q182" s="145">
        <v>4.0000000000000002E-4</v>
      </c>
      <c r="R182" s="145">
        <f>Q182*H182</f>
        <v>5.1752000000000005E-3</v>
      </c>
      <c r="S182" s="145">
        <v>0</v>
      </c>
      <c r="T182" s="146">
        <f>S182*H182</f>
        <v>0</v>
      </c>
      <c r="AR182" s="147" t="s">
        <v>187</v>
      </c>
      <c r="AT182" s="147" t="s">
        <v>147</v>
      </c>
      <c r="AU182" s="147" t="s">
        <v>152</v>
      </c>
      <c r="AY182" s="17" t="s">
        <v>144</v>
      </c>
      <c r="BE182" s="148">
        <f>IF(N182="základná",J182,0)</f>
        <v>0</v>
      </c>
      <c r="BF182" s="148">
        <f>IF(N182="znížená",J182,0)</f>
        <v>0</v>
      </c>
      <c r="BG182" s="148">
        <f>IF(N182="zákl. prenesená",J182,0)</f>
        <v>0</v>
      </c>
      <c r="BH182" s="148">
        <f>IF(N182="zníž. prenesená",J182,0)</f>
        <v>0</v>
      </c>
      <c r="BI182" s="148">
        <f>IF(N182="nulová",J182,0)</f>
        <v>0</v>
      </c>
      <c r="BJ182" s="17" t="s">
        <v>152</v>
      </c>
      <c r="BK182" s="148">
        <f>ROUND(I182*H182,2)</f>
        <v>0</v>
      </c>
      <c r="BL182" s="17" t="s">
        <v>187</v>
      </c>
      <c r="BM182" s="147" t="s">
        <v>253</v>
      </c>
    </row>
    <row r="183" spans="2:65" s="1" customFormat="1" ht="21.75" customHeight="1">
      <c r="B183" s="135"/>
      <c r="C183" s="173" t="s">
        <v>210</v>
      </c>
      <c r="D183" s="173" t="s">
        <v>226</v>
      </c>
      <c r="E183" s="174" t="s">
        <v>716</v>
      </c>
      <c r="F183" s="175" t="s">
        <v>850</v>
      </c>
      <c r="G183" s="176" t="s">
        <v>159</v>
      </c>
      <c r="H183" s="177">
        <v>13.326000000000001</v>
      </c>
      <c r="I183" s="178"/>
      <c r="J183" s="178">
        <f>ROUND(I183*H183,2)</f>
        <v>0</v>
      </c>
      <c r="K183" s="179"/>
      <c r="L183" s="180"/>
      <c r="M183" s="181" t="s">
        <v>1</v>
      </c>
      <c r="N183" s="182" t="s">
        <v>33</v>
      </c>
      <c r="O183" s="145">
        <v>0</v>
      </c>
      <c r="P183" s="145">
        <f>O183*H183</f>
        <v>0</v>
      </c>
      <c r="Q183" s="145">
        <v>3.0000000000000001E-3</v>
      </c>
      <c r="R183" s="145">
        <f>Q183*H183</f>
        <v>3.9978E-2</v>
      </c>
      <c r="S183" s="145">
        <v>0</v>
      </c>
      <c r="T183" s="146">
        <f>S183*H183</f>
        <v>0</v>
      </c>
      <c r="AR183" s="147" t="s">
        <v>233</v>
      </c>
      <c r="AT183" s="147" t="s">
        <v>226</v>
      </c>
      <c r="AU183" s="147" t="s">
        <v>152</v>
      </c>
      <c r="AY183" s="17" t="s">
        <v>144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7" t="s">
        <v>152</v>
      </c>
      <c r="BK183" s="148">
        <f>ROUND(I183*H183,2)</f>
        <v>0</v>
      </c>
      <c r="BL183" s="17" t="s">
        <v>187</v>
      </c>
      <c r="BM183" s="147" t="s">
        <v>256</v>
      </c>
    </row>
    <row r="184" spans="2:65" s="13" customFormat="1">
      <c r="B184" s="155"/>
      <c r="D184" s="150" t="s">
        <v>153</v>
      </c>
      <c r="E184" s="156" t="s">
        <v>1</v>
      </c>
      <c r="F184" s="157" t="s">
        <v>851</v>
      </c>
      <c r="H184" s="158">
        <v>13.326140000000001</v>
      </c>
      <c r="L184" s="155"/>
      <c r="M184" s="159"/>
      <c r="T184" s="160"/>
      <c r="AT184" s="156" t="s">
        <v>153</v>
      </c>
      <c r="AU184" s="156" t="s">
        <v>152</v>
      </c>
      <c r="AV184" s="13" t="s">
        <v>152</v>
      </c>
      <c r="AW184" s="13" t="s">
        <v>25</v>
      </c>
      <c r="AX184" s="13" t="s">
        <v>67</v>
      </c>
      <c r="AY184" s="156" t="s">
        <v>144</v>
      </c>
    </row>
    <row r="185" spans="2:65" s="14" customFormat="1">
      <c r="B185" s="161"/>
      <c r="D185" s="150" t="s">
        <v>153</v>
      </c>
      <c r="E185" s="162" t="s">
        <v>1</v>
      </c>
      <c r="F185" s="163" t="s">
        <v>156</v>
      </c>
      <c r="H185" s="164">
        <v>13.326140000000001</v>
      </c>
      <c r="L185" s="161"/>
      <c r="M185" s="165"/>
      <c r="T185" s="166"/>
      <c r="AT185" s="162" t="s">
        <v>153</v>
      </c>
      <c r="AU185" s="162" t="s">
        <v>152</v>
      </c>
      <c r="AV185" s="14" t="s">
        <v>151</v>
      </c>
      <c r="AW185" s="14" t="s">
        <v>25</v>
      </c>
      <c r="AX185" s="14" t="s">
        <v>75</v>
      </c>
      <c r="AY185" s="162" t="s">
        <v>144</v>
      </c>
    </row>
    <row r="186" spans="2:65" s="1" customFormat="1" ht="24.2" customHeight="1">
      <c r="B186" s="135"/>
      <c r="C186" s="136" t="s">
        <v>7</v>
      </c>
      <c r="D186" s="136" t="s">
        <v>147</v>
      </c>
      <c r="E186" s="137" t="s">
        <v>719</v>
      </c>
      <c r="F186" s="138" t="s">
        <v>720</v>
      </c>
      <c r="G186" s="139" t="s">
        <v>159</v>
      </c>
      <c r="H186" s="140">
        <v>12.938000000000001</v>
      </c>
      <c r="I186" s="141"/>
      <c r="J186" s="141">
        <f>ROUND(I186*H186,2)</f>
        <v>0</v>
      </c>
      <c r="K186" s="142"/>
      <c r="L186" s="29"/>
      <c r="M186" s="143" t="s">
        <v>1</v>
      </c>
      <c r="N186" s="144" t="s">
        <v>33</v>
      </c>
      <c r="O186" s="145">
        <v>3.9E-2</v>
      </c>
      <c r="P186" s="145">
        <f>O186*H186</f>
        <v>0.50458199999999997</v>
      </c>
      <c r="Q186" s="145">
        <v>0</v>
      </c>
      <c r="R186" s="145">
        <f>Q186*H186</f>
        <v>0</v>
      </c>
      <c r="S186" s="145">
        <v>0</v>
      </c>
      <c r="T186" s="146">
        <f>S186*H186</f>
        <v>0</v>
      </c>
      <c r="AR186" s="147" t="s">
        <v>187</v>
      </c>
      <c r="AT186" s="147" t="s">
        <v>147</v>
      </c>
      <c r="AU186" s="147" t="s">
        <v>152</v>
      </c>
      <c r="AY186" s="17" t="s">
        <v>144</v>
      </c>
      <c r="BE186" s="148">
        <f>IF(N186="základná",J186,0)</f>
        <v>0</v>
      </c>
      <c r="BF186" s="148">
        <f>IF(N186="znížená",J186,0)</f>
        <v>0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7" t="s">
        <v>152</v>
      </c>
      <c r="BK186" s="148">
        <f>ROUND(I186*H186,2)</f>
        <v>0</v>
      </c>
      <c r="BL186" s="17" t="s">
        <v>187</v>
      </c>
      <c r="BM186" s="147" t="s">
        <v>259</v>
      </c>
    </row>
    <row r="187" spans="2:65" s="1" customFormat="1" ht="21.75" customHeight="1">
      <c r="B187" s="135"/>
      <c r="C187" s="136" t="s">
        <v>215</v>
      </c>
      <c r="D187" s="136" t="s">
        <v>147</v>
      </c>
      <c r="E187" s="137" t="s">
        <v>721</v>
      </c>
      <c r="F187" s="138" t="s">
        <v>722</v>
      </c>
      <c r="G187" s="139" t="s">
        <v>159</v>
      </c>
      <c r="H187" s="140">
        <v>12.938000000000001</v>
      </c>
      <c r="I187" s="141"/>
      <c r="J187" s="141">
        <f>ROUND(I187*H187,2)</f>
        <v>0</v>
      </c>
      <c r="K187" s="142"/>
      <c r="L187" s="29"/>
      <c r="M187" s="143" t="s">
        <v>1</v>
      </c>
      <c r="N187" s="144" t="s">
        <v>33</v>
      </c>
      <c r="O187" s="145">
        <v>0.08</v>
      </c>
      <c r="P187" s="145">
        <f>O187*H187</f>
        <v>1.03504</v>
      </c>
      <c r="Q187" s="145">
        <v>0</v>
      </c>
      <c r="R187" s="145">
        <f>Q187*H187</f>
        <v>0</v>
      </c>
      <c r="S187" s="145">
        <v>0</v>
      </c>
      <c r="T187" s="146">
        <f>S187*H187</f>
        <v>0</v>
      </c>
      <c r="AR187" s="147" t="s">
        <v>187</v>
      </c>
      <c r="AT187" s="147" t="s">
        <v>147</v>
      </c>
      <c r="AU187" s="147" t="s">
        <v>152</v>
      </c>
      <c r="AY187" s="17" t="s">
        <v>144</v>
      </c>
      <c r="BE187" s="148">
        <f>IF(N187="základná",J187,0)</f>
        <v>0</v>
      </c>
      <c r="BF187" s="148">
        <f>IF(N187="znížená",J187,0)</f>
        <v>0</v>
      </c>
      <c r="BG187" s="148">
        <f>IF(N187="zákl. prenesená",J187,0)</f>
        <v>0</v>
      </c>
      <c r="BH187" s="148">
        <f>IF(N187="zníž. prenesená",J187,0)</f>
        <v>0</v>
      </c>
      <c r="BI187" s="148">
        <f>IF(N187="nulová",J187,0)</f>
        <v>0</v>
      </c>
      <c r="BJ187" s="17" t="s">
        <v>152</v>
      </c>
      <c r="BK187" s="148">
        <f>ROUND(I187*H187,2)</f>
        <v>0</v>
      </c>
      <c r="BL187" s="17" t="s">
        <v>187</v>
      </c>
      <c r="BM187" s="147" t="s">
        <v>263</v>
      </c>
    </row>
    <row r="188" spans="2:65" s="1" customFormat="1" ht="24.2" customHeight="1">
      <c r="B188" s="135"/>
      <c r="C188" s="136" t="s">
        <v>265</v>
      </c>
      <c r="D188" s="136" t="s">
        <v>147</v>
      </c>
      <c r="E188" s="137" t="s">
        <v>723</v>
      </c>
      <c r="F188" s="138" t="s">
        <v>724</v>
      </c>
      <c r="G188" s="139" t="s">
        <v>159</v>
      </c>
      <c r="H188" s="140">
        <v>12.938000000000001</v>
      </c>
      <c r="I188" s="141"/>
      <c r="J188" s="141">
        <f>ROUND(I188*H188,2)</f>
        <v>0</v>
      </c>
      <c r="K188" s="142"/>
      <c r="L188" s="29"/>
      <c r="M188" s="143" t="s">
        <v>1</v>
      </c>
      <c r="N188" s="144" t="s">
        <v>33</v>
      </c>
      <c r="O188" s="145">
        <v>1.315E-2</v>
      </c>
      <c r="P188" s="145">
        <f>O188*H188</f>
        <v>0.1701347</v>
      </c>
      <c r="Q188" s="145">
        <v>8.5000000000000006E-5</v>
      </c>
      <c r="R188" s="145">
        <f>Q188*H188</f>
        <v>1.0997300000000002E-3</v>
      </c>
      <c r="S188" s="145">
        <v>0</v>
      </c>
      <c r="T188" s="146">
        <f>S188*H188</f>
        <v>0</v>
      </c>
      <c r="AR188" s="147" t="s">
        <v>187</v>
      </c>
      <c r="AT188" s="147" t="s">
        <v>147</v>
      </c>
      <c r="AU188" s="147" t="s">
        <v>152</v>
      </c>
      <c r="AY188" s="17" t="s">
        <v>144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7" t="s">
        <v>152</v>
      </c>
      <c r="BK188" s="148">
        <f>ROUND(I188*H188,2)</f>
        <v>0</v>
      </c>
      <c r="BL188" s="17" t="s">
        <v>187</v>
      </c>
      <c r="BM188" s="147" t="s">
        <v>268</v>
      </c>
    </row>
    <row r="189" spans="2:65" s="1" customFormat="1" ht="24.2" customHeight="1">
      <c r="B189" s="135"/>
      <c r="C189" s="136" t="s">
        <v>220</v>
      </c>
      <c r="D189" s="136" t="s">
        <v>147</v>
      </c>
      <c r="E189" s="137" t="s">
        <v>725</v>
      </c>
      <c r="F189" s="138" t="s">
        <v>726</v>
      </c>
      <c r="G189" s="139" t="s">
        <v>159</v>
      </c>
      <c r="H189" s="140">
        <v>3.2349999999999999</v>
      </c>
      <c r="I189" s="141"/>
      <c r="J189" s="141">
        <f>ROUND(I189*H189,2)</f>
        <v>0</v>
      </c>
      <c r="K189" s="142"/>
      <c r="L189" s="29"/>
      <c r="M189" s="143" t="s">
        <v>1</v>
      </c>
      <c r="N189" s="144" t="s">
        <v>33</v>
      </c>
      <c r="O189" s="145">
        <v>0.16211999999999999</v>
      </c>
      <c r="P189" s="145">
        <f>O189*H189</f>
        <v>0.52445819999999999</v>
      </c>
      <c r="Q189" s="145">
        <v>4.4999999999999997E-3</v>
      </c>
      <c r="R189" s="145">
        <f>Q189*H189</f>
        <v>1.4557499999999998E-2</v>
      </c>
      <c r="S189" s="145">
        <v>0</v>
      </c>
      <c r="T189" s="146">
        <f>S189*H189</f>
        <v>0</v>
      </c>
      <c r="AR189" s="147" t="s">
        <v>187</v>
      </c>
      <c r="AT189" s="147" t="s">
        <v>147</v>
      </c>
      <c r="AU189" s="147" t="s">
        <v>152</v>
      </c>
      <c r="AY189" s="17" t="s">
        <v>144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7" t="s">
        <v>152</v>
      </c>
      <c r="BK189" s="148">
        <f>ROUND(I189*H189,2)</f>
        <v>0</v>
      </c>
      <c r="BL189" s="17" t="s">
        <v>187</v>
      </c>
      <c r="BM189" s="147" t="s">
        <v>273</v>
      </c>
    </row>
    <row r="190" spans="2:65" s="13" customFormat="1">
      <c r="B190" s="155"/>
      <c r="D190" s="150" t="s">
        <v>153</v>
      </c>
      <c r="E190" s="156" t="s">
        <v>1</v>
      </c>
      <c r="F190" s="157" t="s">
        <v>852</v>
      </c>
      <c r="H190" s="158">
        <v>3.2345000000000002</v>
      </c>
      <c r="L190" s="155"/>
      <c r="M190" s="159"/>
      <c r="T190" s="160"/>
      <c r="AT190" s="156" t="s">
        <v>153</v>
      </c>
      <c r="AU190" s="156" t="s">
        <v>152</v>
      </c>
      <c r="AV190" s="13" t="s">
        <v>152</v>
      </c>
      <c r="AW190" s="13" t="s">
        <v>25</v>
      </c>
      <c r="AX190" s="13" t="s">
        <v>67</v>
      </c>
      <c r="AY190" s="156" t="s">
        <v>144</v>
      </c>
    </row>
    <row r="191" spans="2:65" s="14" customFormat="1">
      <c r="B191" s="161"/>
      <c r="D191" s="150" t="s">
        <v>153</v>
      </c>
      <c r="E191" s="162" t="s">
        <v>1</v>
      </c>
      <c r="F191" s="163" t="s">
        <v>156</v>
      </c>
      <c r="H191" s="164">
        <v>3.2345000000000002</v>
      </c>
      <c r="L191" s="161"/>
      <c r="M191" s="165"/>
      <c r="T191" s="166"/>
      <c r="AT191" s="162" t="s">
        <v>153</v>
      </c>
      <c r="AU191" s="162" t="s">
        <v>152</v>
      </c>
      <c r="AV191" s="14" t="s">
        <v>151</v>
      </c>
      <c r="AW191" s="14" t="s">
        <v>25</v>
      </c>
      <c r="AX191" s="14" t="s">
        <v>75</v>
      </c>
      <c r="AY191" s="162" t="s">
        <v>144</v>
      </c>
    </row>
    <row r="192" spans="2:65" s="1" customFormat="1" ht="21.75" customHeight="1">
      <c r="B192" s="135"/>
      <c r="C192" s="136" t="s">
        <v>274</v>
      </c>
      <c r="D192" s="136" t="s">
        <v>147</v>
      </c>
      <c r="E192" s="137" t="s">
        <v>727</v>
      </c>
      <c r="F192" s="138" t="s">
        <v>728</v>
      </c>
      <c r="G192" s="139" t="s">
        <v>159</v>
      </c>
      <c r="H192" s="140">
        <v>12.938000000000001</v>
      </c>
      <c r="I192" s="141"/>
      <c r="J192" s="141">
        <f>ROUND(I192*H192,2)</f>
        <v>0</v>
      </c>
      <c r="K192" s="142"/>
      <c r="L192" s="29"/>
      <c r="M192" s="143" t="s">
        <v>1</v>
      </c>
      <c r="N192" s="144" t="s">
        <v>33</v>
      </c>
      <c r="O192" s="145">
        <v>0.22864999999999999</v>
      </c>
      <c r="P192" s="145">
        <f>O192*H192</f>
        <v>2.9582736999999999</v>
      </c>
      <c r="Q192" s="145">
        <v>8.6700000000000006E-3</v>
      </c>
      <c r="R192" s="145">
        <f>Q192*H192</f>
        <v>0.11217246000000002</v>
      </c>
      <c r="S192" s="145">
        <v>0</v>
      </c>
      <c r="T192" s="146">
        <f>S192*H192</f>
        <v>0</v>
      </c>
      <c r="AR192" s="147" t="s">
        <v>187</v>
      </c>
      <c r="AT192" s="147" t="s">
        <v>147</v>
      </c>
      <c r="AU192" s="147" t="s">
        <v>152</v>
      </c>
      <c r="AY192" s="17" t="s">
        <v>144</v>
      </c>
      <c r="BE192" s="148">
        <f>IF(N192="základná",J192,0)</f>
        <v>0</v>
      </c>
      <c r="BF192" s="148">
        <f>IF(N192="znížená",J192,0)</f>
        <v>0</v>
      </c>
      <c r="BG192" s="148">
        <f>IF(N192="zákl. prenesená",J192,0)</f>
        <v>0</v>
      </c>
      <c r="BH192" s="148">
        <f>IF(N192="zníž. prenesená",J192,0)</f>
        <v>0</v>
      </c>
      <c r="BI192" s="148">
        <f>IF(N192="nulová",J192,0)</f>
        <v>0</v>
      </c>
      <c r="BJ192" s="17" t="s">
        <v>152</v>
      </c>
      <c r="BK192" s="148">
        <f>ROUND(I192*H192,2)</f>
        <v>0</v>
      </c>
      <c r="BL192" s="17" t="s">
        <v>187</v>
      </c>
      <c r="BM192" s="147" t="s">
        <v>277</v>
      </c>
    </row>
    <row r="193" spans="2:65" s="1" customFormat="1" ht="24.2" customHeight="1">
      <c r="B193" s="135"/>
      <c r="C193" s="136" t="s">
        <v>224</v>
      </c>
      <c r="D193" s="136" t="s">
        <v>147</v>
      </c>
      <c r="E193" s="137" t="s">
        <v>729</v>
      </c>
      <c r="F193" s="138" t="s">
        <v>730</v>
      </c>
      <c r="G193" s="139" t="s">
        <v>159</v>
      </c>
      <c r="H193" s="140">
        <v>12.938000000000001</v>
      </c>
      <c r="I193" s="141"/>
      <c r="J193" s="141">
        <f>ROUND(I193*H193,2)</f>
        <v>0</v>
      </c>
      <c r="K193" s="142"/>
      <c r="L193" s="29"/>
      <c r="M193" s="143" t="s">
        <v>1</v>
      </c>
      <c r="N193" s="144" t="s">
        <v>33</v>
      </c>
      <c r="O193" s="145">
        <v>0.82699999999999996</v>
      </c>
      <c r="P193" s="145">
        <f>O193*H193</f>
        <v>10.699726</v>
      </c>
      <c r="Q193" s="145">
        <v>0</v>
      </c>
      <c r="R193" s="145">
        <f>Q193*H193</f>
        <v>0</v>
      </c>
      <c r="S193" s="145">
        <v>0</v>
      </c>
      <c r="T193" s="146">
        <f>S193*H193</f>
        <v>0</v>
      </c>
      <c r="AR193" s="147" t="s">
        <v>187</v>
      </c>
      <c r="AT193" s="147" t="s">
        <v>147</v>
      </c>
      <c r="AU193" s="147" t="s">
        <v>152</v>
      </c>
      <c r="AY193" s="17" t="s">
        <v>144</v>
      </c>
      <c r="BE193" s="148">
        <f>IF(N193="základná",J193,0)</f>
        <v>0</v>
      </c>
      <c r="BF193" s="148">
        <f>IF(N193="znížená",J193,0)</f>
        <v>0</v>
      </c>
      <c r="BG193" s="148">
        <f>IF(N193="zákl. prenesená",J193,0)</f>
        <v>0</v>
      </c>
      <c r="BH193" s="148">
        <f>IF(N193="zníž. prenesená",J193,0)</f>
        <v>0</v>
      </c>
      <c r="BI193" s="148">
        <f>IF(N193="nulová",J193,0)</f>
        <v>0</v>
      </c>
      <c r="BJ193" s="17" t="s">
        <v>152</v>
      </c>
      <c r="BK193" s="148">
        <f>ROUND(I193*H193,2)</f>
        <v>0</v>
      </c>
      <c r="BL193" s="17" t="s">
        <v>187</v>
      </c>
      <c r="BM193" s="147" t="s">
        <v>282</v>
      </c>
    </row>
    <row r="194" spans="2:65" s="1" customFormat="1" ht="24.2" customHeight="1">
      <c r="B194" s="135"/>
      <c r="C194" s="136" t="s">
        <v>289</v>
      </c>
      <c r="D194" s="136" t="s">
        <v>147</v>
      </c>
      <c r="E194" s="137" t="s">
        <v>610</v>
      </c>
      <c r="F194" s="138" t="s">
        <v>611</v>
      </c>
      <c r="G194" s="139" t="s">
        <v>352</v>
      </c>
      <c r="H194" s="140">
        <v>42.04</v>
      </c>
      <c r="I194" s="141"/>
      <c r="J194" s="141">
        <f>ROUND(I194*H194,2)</f>
        <v>0</v>
      </c>
      <c r="K194" s="142"/>
      <c r="L194" s="29"/>
      <c r="M194" s="143" t="s">
        <v>1</v>
      </c>
      <c r="N194" s="144" t="s">
        <v>33</v>
      </c>
      <c r="O194" s="145">
        <v>0</v>
      </c>
      <c r="P194" s="145">
        <f>O194*H194</f>
        <v>0</v>
      </c>
      <c r="Q194" s="145">
        <v>0</v>
      </c>
      <c r="R194" s="145">
        <f>Q194*H194</f>
        <v>0</v>
      </c>
      <c r="S194" s="145">
        <v>0</v>
      </c>
      <c r="T194" s="146">
        <f>S194*H194</f>
        <v>0</v>
      </c>
      <c r="AR194" s="147" t="s">
        <v>187</v>
      </c>
      <c r="AT194" s="147" t="s">
        <v>147</v>
      </c>
      <c r="AU194" s="147" t="s">
        <v>152</v>
      </c>
      <c r="AY194" s="17" t="s">
        <v>144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7" t="s">
        <v>152</v>
      </c>
      <c r="BK194" s="148">
        <f>ROUND(I194*H194,2)</f>
        <v>0</v>
      </c>
      <c r="BL194" s="17" t="s">
        <v>187</v>
      </c>
      <c r="BM194" s="147" t="s">
        <v>292</v>
      </c>
    </row>
    <row r="195" spans="2:65" s="11" customFormat="1" ht="22.9" customHeight="1">
      <c r="B195" s="124"/>
      <c r="D195" s="125" t="s">
        <v>66</v>
      </c>
      <c r="E195" s="133" t="s">
        <v>635</v>
      </c>
      <c r="F195" s="133" t="s">
        <v>636</v>
      </c>
      <c r="J195" s="134">
        <f>BK195</f>
        <v>0</v>
      </c>
      <c r="L195" s="124"/>
      <c r="M195" s="128"/>
      <c r="P195" s="129">
        <f>SUM(P196:P231)</f>
        <v>8.2987113000000008</v>
      </c>
      <c r="R195" s="129">
        <f>SUM(R196:R231)</f>
        <v>1.9536588600000002E-2</v>
      </c>
      <c r="T195" s="130">
        <f>SUM(T196:T231)</f>
        <v>9.9354000000000005E-3</v>
      </c>
      <c r="AR195" s="125" t="s">
        <v>152</v>
      </c>
      <c r="AT195" s="131" t="s">
        <v>66</v>
      </c>
      <c r="AU195" s="131" t="s">
        <v>75</v>
      </c>
      <c r="AY195" s="125" t="s">
        <v>144</v>
      </c>
      <c r="BK195" s="132">
        <f>SUM(BK196:BK231)</f>
        <v>0</v>
      </c>
    </row>
    <row r="196" spans="2:65" s="1" customFormat="1" ht="24.2" customHeight="1">
      <c r="B196" s="135"/>
      <c r="C196" s="136" t="s">
        <v>229</v>
      </c>
      <c r="D196" s="136" t="s">
        <v>147</v>
      </c>
      <c r="E196" s="137" t="s">
        <v>638</v>
      </c>
      <c r="F196" s="138" t="s">
        <v>639</v>
      </c>
      <c r="G196" s="139" t="s">
        <v>159</v>
      </c>
      <c r="H196" s="140">
        <v>33.118000000000002</v>
      </c>
      <c r="I196" s="141"/>
      <c r="J196" s="141">
        <f>ROUND(I196*H196,2)</f>
        <v>0</v>
      </c>
      <c r="K196" s="142"/>
      <c r="L196" s="29"/>
      <c r="M196" s="143" t="s">
        <v>1</v>
      </c>
      <c r="N196" s="144" t="s">
        <v>33</v>
      </c>
      <c r="O196" s="145">
        <v>5.8000000000000003E-2</v>
      </c>
      <c r="P196" s="145">
        <f>O196*H196</f>
        <v>1.9208440000000002</v>
      </c>
      <c r="Q196" s="145">
        <v>3.4800000000000001E-6</v>
      </c>
      <c r="R196" s="145">
        <f>Q196*H196</f>
        <v>1.1525064000000001E-4</v>
      </c>
      <c r="S196" s="145">
        <v>2.9999999999999997E-4</v>
      </c>
      <c r="T196" s="146">
        <f>S196*H196</f>
        <v>9.9354000000000005E-3</v>
      </c>
      <c r="AR196" s="147" t="s">
        <v>187</v>
      </c>
      <c r="AT196" s="147" t="s">
        <v>147</v>
      </c>
      <c r="AU196" s="147" t="s">
        <v>152</v>
      </c>
      <c r="AY196" s="17" t="s">
        <v>144</v>
      </c>
      <c r="BE196" s="148">
        <f>IF(N196="základná",J196,0)</f>
        <v>0</v>
      </c>
      <c r="BF196" s="148">
        <f>IF(N196="znížená",J196,0)</f>
        <v>0</v>
      </c>
      <c r="BG196" s="148">
        <f>IF(N196="zákl. prenesená",J196,0)</f>
        <v>0</v>
      </c>
      <c r="BH196" s="148">
        <f>IF(N196="zníž. prenesená",J196,0)</f>
        <v>0</v>
      </c>
      <c r="BI196" s="148">
        <f>IF(N196="nulová",J196,0)</f>
        <v>0</v>
      </c>
      <c r="BJ196" s="17" t="s">
        <v>152</v>
      </c>
      <c r="BK196" s="148">
        <f>ROUND(I196*H196,2)</f>
        <v>0</v>
      </c>
      <c r="BL196" s="17" t="s">
        <v>187</v>
      </c>
      <c r="BM196" s="147" t="s">
        <v>297</v>
      </c>
    </row>
    <row r="197" spans="2:65" s="13" customFormat="1">
      <c r="B197" s="155"/>
      <c r="D197" s="150" t="s">
        <v>153</v>
      </c>
      <c r="E197" s="156" t="s">
        <v>1</v>
      </c>
      <c r="F197" s="157" t="s">
        <v>853</v>
      </c>
      <c r="H197" s="158">
        <v>37.317500000000003</v>
      </c>
      <c r="L197" s="155"/>
      <c r="M197" s="159"/>
      <c r="T197" s="160"/>
      <c r="AT197" s="156" t="s">
        <v>153</v>
      </c>
      <c r="AU197" s="156" t="s">
        <v>152</v>
      </c>
      <c r="AV197" s="13" t="s">
        <v>152</v>
      </c>
      <c r="AW197" s="13" t="s">
        <v>25</v>
      </c>
      <c r="AX197" s="13" t="s">
        <v>67</v>
      </c>
      <c r="AY197" s="156" t="s">
        <v>144</v>
      </c>
    </row>
    <row r="198" spans="2:65" s="12" customFormat="1">
      <c r="B198" s="149"/>
      <c r="D198" s="150" t="s">
        <v>153</v>
      </c>
      <c r="E198" s="151" t="s">
        <v>1</v>
      </c>
      <c r="F198" s="152" t="s">
        <v>744</v>
      </c>
      <c r="H198" s="151" t="s">
        <v>1</v>
      </c>
      <c r="L198" s="149"/>
      <c r="M198" s="153"/>
      <c r="T198" s="154"/>
      <c r="AT198" s="151" t="s">
        <v>153</v>
      </c>
      <c r="AU198" s="151" t="s">
        <v>152</v>
      </c>
      <c r="AV198" s="12" t="s">
        <v>75</v>
      </c>
      <c r="AW198" s="12" t="s">
        <v>25</v>
      </c>
      <c r="AX198" s="12" t="s">
        <v>67</v>
      </c>
      <c r="AY198" s="151" t="s">
        <v>144</v>
      </c>
    </row>
    <row r="199" spans="2:65" s="13" customFormat="1">
      <c r="B199" s="155"/>
      <c r="D199" s="150" t="s">
        <v>153</v>
      </c>
      <c r="E199" s="156" t="s">
        <v>1</v>
      </c>
      <c r="F199" s="157" t="s">
        <v>802</v>
      </c>
      <c r="H199" s="158">
        <v>-1.8</v>
      </c>
      <c r="L199" s="155"/>
      <c r="M199" s="159"/>
      <c r="T199" s="160"/>
      <c r="AT199" s="156" t="s">
        <v>153</v>
      </c>
      <c r="AU199" s="156" t="s">
        <v>152</v>
      </c>
      <c r="AV199" s="13" t="s">
        <v>152</v>
      </c>
      <c r="AW199" s="13" t="s">
        <v>25</v>
      </c>
      <c r="AX199" s="13" t="s">
        <v>67</v>
      </c>
      <c r="AY199" s="156" t="s">
        <v>144</v>
      </c>
    </row>
    <row r="200" spans="2:65" s="12" customFormat="1">
      <c r="B200" s="149"/>
      <c r="D200" s="150" t="s">
        <v>153</v>
      </c>
      <c r="E200" s="151" t="s">
        <v>1</v>
      </c>
      <c r="F200" s="152" t="s">
        <v>803</v>
      </c>
      <c r="H200" s="151" t="s">
        <v>1</v>
      </c>
      <c r="L200" s="149"/>
      <c r="M200" s="153"/>
      <c r="T200" s="154"/>
      <c r="AT200" s="151" t="s">
        <v>153</v>
      </c>
      <c r="AU200" s="151" t="s">
        <v>152</v>
      </c>
      <c r="AV200" s="12" t="s">
        <v>75</v>
      </c>
      <c r="AW200" s="12" t="s">
        <v>25</v>
      </c>
      <c r="AX200" s="12" t="s">
        <v>67</v>
      </c>
      <c r="AY200" s="151" t="s">
        <v>144</v>
      </c>
    </row>
    <row r="201" spans="2:65" s="13" customFormat="1">
      <c r="B201" s="155"/>
      <c r="D201" s="150" t="s">
        <v>153</v>
      </c>
      <c r="E201" s="156" t="s">
        <v>1</v>
      </c>
      <c r="F201" s="157" t="s">
        <v>826</v>
      </c>
      <c r="H201" s="158">
        <v>-2.4</v>
      </c>
      <c r="L201" s="155"/>
      <c r="M201" s="159"/>
      <c r="T201" s="160"/>
      <c r="AT201" s="156" t="s">
        <v>153</v>
      </c>
      <c r="AU201" s="156" t="s">
        <v>152</v>
      </c>
      <c r="AV201" s="13" t="s">
        <v>152</v>
      </c>
      <c r="AW201" s="13" t="s">
        <v>25</v>
      </c>
      <c r="AX201" s="13" t="s">
        <v>67</v>
      </c>
      <c r="AY201" s="156" t="s">
        <v>144</v>
      </c>
    </row>
    <row r="202" spans="2:65" s="14" customFormat="1">
      <c r="B202" s="161"/>
      <c r="D202" s="150" t="s">
        <v>153</v>
      </c>
      <c r="E202" s="162" t="s">
        <v>1</v>
      </c>
      <c r="F202" s="163" t="s">
        <v>156</v>
      </c>
      <c r="H202" s="164">
        <v>33.1175</v>
      </c>
      <c r="L202" s="161"/>
      <c r="M202" s="165"/>
      <c r="T202" s="166"/>
      <c r="AT202" s="162" t="s">
        <v>153</v>
      </c>
      <c r="AU202" s="162" t="s">
        <v>152</v>
      </c>
      <c r="AV202" s="14" t="s">
        <v>151</v>
      </c>
      <c r="AW202" s="14" t="s">
        <v>25</v>
      </c>
      <c r="AX202" s="14" t="s">
        <v>75</v>
      </c>
      <c r="AY202" s="162" t="s">
        <v>144</v>
      </c>
    </row>
    <row r="203" spans="2:65" s="1" customFormat="1" ht="21.75" customHeight="1">
      <c r="B203" s="135"/>
      <c r="C203" s="136" t="s">
        <v>300</v>
      </c>
      <c r="D203" s="136" t="s">
        <v>147</v>
      </c>
      <c r="E203" s="137" t="s">
        <v>644</v>
      </c>
      <c r="F203" s="138" t="s">
        <v>645</v>
      </c>
      <c r="G203" s="139" t="s">
        <v>223</v>
      </c>
      <c r="H203" s="140">
        <v>9</v>
      </c>
      <c r="I203" s="141"/>
      <c r="J203" s="141">
        <f t="shared" ref="J203:J208" si="0">ROUND(I203*H203,2)</f>
        <v>0</v>
      </c>
      <c r="K203" s="142"/>
      <c r="L203" s="29"/>
      <c r="M203" s="143" t="s">
        <v>1</v>
      </c>
      <c r="N203" s="144" t="s">
        <v>33</v>
      </c>
      <c r="O203" s="145">
        <v>0.03</v>
      </c>
      <c r="P203" s="145">
        <f t="shared" ref="P203:P208" si="1">O203*H203</f>
        <v>0.27</v>
      </c>
      <c r="Q203" s="145">
        <v>7.8000000000000005E-7</v>
      </c>
      <c r="R203" s="145">
        <f t="shared" ref="R203:R208" si="2">Q203*H203</f>
        <v>7.0200000000000006E-6</v>
      </c>
      <c r="S203" s="145">
        <v>0</v>
      </c>
      <c r="T203" s="146">
        <f t="shared" ref="T203:T208" si="3">S203*H203</f>
        <v>0</v>
      </c>
      <c r="AR203" s="147" t="s">
        <v>187</v>
      </c>
      <c r="AT203" s="147" t="s">
        <v>147</v>
      </c>
      <c r="AU203" s="147" t="s">
        <v>152</v>
      </c>
      <c r="AY203" s="17" t="s">
        <v>144</v>
      </c>
      <c r="BE203" s="148">
        <f t="shared" ref="BE203:BE208" si="4">IF(N203="základná",J203,0)</f>
        <v>0</v>
      </c>
      <c r="BF203" s="148">
        <f t="shared" ref="BF203:BF208" si="5">IF(N203="znížená",J203,0)</f>
        <v>0</v>
      </c>
      <c r="BG203" s="148">
        <f t="shared" ref="BG203:BG208" si="6">IF(N203="zákl. prenesená",J203,0)</f>
        <v>0</v>
      </c>
      <c r="BH203" s="148">
        <f t="shared" ref="BH203:BH208" si="7">IF(N203="zníž. prenesená",J203,0)</f>
        <v>0</v>
      </c>
      <c r="BI203" s="148">
        <f t="shared" ref="BI203:BI208" si="8">IF(N203="nulová",J203,0)</f>
        <v>0</v>
      </c>
      <c r="BJ203" s="17" t="s">
        <v>152</v>
      </c>
      <c r="BK203" s="148">
        <f t="shared" ref="BK203:BK208" si="9">ROUND(I203*H203,2)</f>
        <v>0</v>
      </c>
      <c r="BL203" s="17" t="s">
        <v>187</v>
      </c>
      <c r="BM203" s="147" t="s">
        <v>303</v>
      </c>
    </row>
    <row r="204" spans="2:65" s="1" customFormat="1" ht="24.2" customHeight="1">
      <c r="B204" s="135"/>
      <c r="C204" s="136" t="s">
        <v>233</v>
      </c>
      <c r="D204" s="136" t="s">
        <v>147</v>
      </c>
      <c r="E204" s="137" t="s">
        <v>648</v>
      </c>
      <c r="F204" s="138" t="s">
        <v>649</v>
      </c>
      <c r="G204" s="139" t="s">
        <v>167</v>
      </c>
      <c r="H204" s="140">
        <v>13.85</v>
      </c>
      <c r="I204" s="141"/>
      <c r="J204" s="141">
        <f t="shared" si="0"/>
        <v>0</v>
      </c>
      <c r="K204" s="142"/>
      <c r="L204" s="29"/>
      <c r="M204" s="143" t="s">
        <v>1</v>
      </c>
      <c r="N204" s="144" t="s">
        <v>33</v>
      </c>
      <c r="O204" s="145">
        <v>2.5000000000000001E-2</v>
      </c>
      <c r="P204" s="145">
        <f t="shared" si="1"/>
        <v>0.34625</v>
      </c>
      <c r="Q204" s="145">
        <v>7.8000000000000005E-7</v>
      </c>
      <c r="R204" s="145">
        <f t="shared" si="2"/>
        <v>1.0803E-5</v>
      </c>
      <c r="S204" s="145">
        <v>0</v>
      </c>
      <c r="T204" s="146">
        <f t="shared" si="3"/>
        <v>0</v>
      </c>
      <c r="AR204" s="147" t="s">
        <v>187</v>
      </c>
      <c r="AT204" s="147" t="s">
        <v>147</v>
      </c>
      <c r="AU204" s="147" t="s">
        <v>152</v>
      </c>
      <c r="AY204" s="17" t="s">
        <v>144</v>
      </c>
      <c r="BE204" s="148">
        <f t="shared" si="4"/>
        <v>0</v>
      </c>
      <c r="BF204" s="148">
        <f t="shared" si="5"/>
        <v>0</v>
      </c>
      <c r="BG204" s="148">
        <f t="shared" si="6"/>
        <v>0</v>
      </c>
      <c r="BH204" s="148">
        <f t="shared" si="7"/>
        <v>0</v>
      </c>
      <c r="BI204" s="148">
        <f t="shared" si="8"/>
        <v>0</v>
      </c>
      <c r="BJ204" s="17" t="s">
        <v>152</v>
      </c>
      <c r="BK204" s="148">
        <f t="shared" si="9"/>
        <v>0</v>
      </c>
      <c r="BL204" s="17" t="s">
        <v>187</v>
      </c>
      <c r="BM204" s="147" t="s">
        <v>308</v>
      </c>
    </row>
    <row r="205" spans="2:65" s="1" customFormat="1" ht="24.2" customHeight="1">
      <c r="B205" s="135"/>
      <c r="C205" s="136" t="s">
        <v>309</v>
      </c>
      <c r="D205" s="136" t="s">
        <v>147</v>
      </c>
      <c r="E205" s="137" t="s">
        <v>652</v>
      </c>
      <c r="F205" s="138" t="s">
        <v>653</v>
      </c>
      <c r="G205" s="139" t="s">
        <v>159</v>
      </c>
      <c r="H205" s="140">
        <v>33.118000000000002</v>
      </c>
      <c r="I205" s="141"/>
      <c r="J205" s="141">
        <f t="shared" si="0"/>
        <v>0</v>
      </c>
      <c r="K205" s="142"/>
      <c r="L205" s="29"/>
      <c r="M205" s="143" t="s">
        <v>1</v>
      </c>
      <c r="N205" s="144" t="s">
        <v>33</v>
      </c>
      <c r="O205" s="145">
        <v>3.023E-2</v>
      </c>
      <c r="P205" s="145">
        <f t="shared" si="1"/>
        <v>1.0011571400000001</v>
      </c>
      <c r="Q205" s="145">
        <v>1.2750000000000001E-4</v>
      </c>
      <c r="R205" s="145">
        <f t="shared" si="2"/>
        <v>4.2225450000000003E-3</v>
      </c>
      <c r="S205" s="145">
        <v>0</v>
      </c>
      <c r="T205" s="146">
        <f t="shared" si="3"/>
        <v>0</v>
      </c>
      <c r="AR205" s="147" t="s">
        <v>187</v>
      </c>
      <c r="AT205" s="147" t="s">
        <v>147</v>
      </c>
      <c r="AU205" s="147" t="s">
        <v>152</v>
      </c>
      <c r="AY205" s="17" t="s">
        <v>144</v>
      </c>
      <c r="BE205" s="148">
        <f t="shared" si="4"/>
        <v>0</v>
      </c>
      <c r="BF205" s="148">
        <f t="shared" si="5"/>
        <v>0</v>
      </c>
      <c r="BG205" s="148">
        <f t="shared" si="6"/>
        <v>0</v>
      </c>
      <c r="BH205" s="148">
        <f t="shared" si="7"/>
        <v>0</v>
      </c>
      <c r="BI205" s="148">
        <f t="shared" si="8"/>
        <v>0</v>
      </c>
      <c r="BJ205" s="17" t="s">
        <v>152</v>
      </c>
      <c r="BK205" s="148">
        <f t="shared" si="9"/>
        <v>0</v>
      </c>
      <c r="BL205" s="17" t="s">
        <v>187</v>
      </c>
      <c r="BM205" s="147" t="s">
        <v>312</v>
      </c>
    </row>
    <row r="206" spans="2:65" s="1" customFormat="1" ht="24.2" customHeight="1">
      <c r="B206" s="135"/>
      <c r="C206" s="136" t="s">
        <v>238</v>
      </c>
      <c r="D206" s="136" t="s">
        <v>147</v>
      </c>
      <c r="E206" s="137" t="s">
        <v>656</v>
      </c>
      <c r="F206" s="138" t="s">
        <v>657</v>
      </c>
      <c r="G206" s="139" t="s">
        <v>159</v>
      </c>
      <c r="H206" s="140">
        <v>33.118000000000002</v>
      </c>
      <c r="I206" s="141"/>
      <c r="J206" s="141">
        <f t="shared" si="0"/>
        <v>0</v>
      </c>
      <c r="K206" s="142"/>
      <c r="L206" s="29"/>
      <c r="M206" s="143" t="s">
        <v>1</v>
      </c>
      <c r="N206" s="144" t="s">
        <v>33</v>
      </c>
      <c r="O206" s="145">
        <v>8.3000000000000001E-3</v>
      </c>
      <c r="P206" s="145">
        <f t="shared" si="1"/>
        <v>0.2748794</v>
      </c>
      <c r="Q206" s="145">
        <v>3.4800000000000001E-6</v>
      </c>
      <c r="R206" s="145">
        <f t="shared" si="2"/>
        <v>1.1525064000000001E-4</v>
      </c>
      <c r="S206" s="145">
        <v>0</v>
      </c>
      <c r="T206" s="146">
        <f t="shared" si="3"/>
        <v>0</v>
      </c>
      <c r="AR206" s="147" t="s">
        <v>187</v>
      </c>
      <c r="AT206" s="147" t="s">
        <v>147</v>
      </c>
      <c r="AU206" s="147" t="s">
        <v>152</v>
      </c>
      <c r="AY206" s="17" t="s">
        <v>144</v>
      </c>
      <c r="BE206" s="148">
        <f t="shared" si="4"/>
        <v>0</v>
      </c>
      <c r="BF206" s="148">
        <f t="shared" si="5"/>
        <v>0</v>
      </c>
      <c r="BG206" s="148">
        <f t="shared" si="6"/>
        <v>0</v>
      </c>
      <c r="BH206" s="148">
        <f t="shared" si="7"/>
        <v>0</v>
      </c>
      <c r="BI206" s="148">
        <f t="shared" si="8"/>
        <v>0</v>
      </c>
      <c r="BJ206" s="17" t="s">
        <v>152</v>
      </c>
      <c r="BK206" s="148">
        <f t="shared" si="9"/>
        <v>0</v>
      </c>
      <c r="BL206" s="17" t="s">
        <v>187</v>
      </c>
      <c r="BM206" s="147" t="s">
        <v>318</v>
      </c>
    </row>
    <row r="207" spans="2:65" s="1" customFormat="1" ht="24.2" customHeight="1">
      <c r="B207" s="135"/>
      <c r="C207" s="136" t="s">
        <v>322</v>
      </c>
      <c r="D207" s="136" t="s">
        <v>147</v>
      </c>
      <c r="E207" s="137" t="s">
        <v>659</v>
      </c>
      <c r="F207" s="138" t="s">
        <v>660</v>
      </c>
      <c r="G207" s="139" t="s">
        <v>159</v>
      </c>
      <c r="H207" s="140">
        <v>33.118000000000002</v>
      </c>
      <c r="I207" s="141"/>
      <c r="J207" s="141">
        <f t="shared" si="0"/>
        <v>0</v>
      </c>
      <c r="K207" s="142"/>
      <c r="L207" s="29"/>
      <c r="M207" s="143" t="s">
        <v>1</v>
      </c>
      <c r="N207" s="144" t="s">
        <v>33</v>
      </c>
      <c r="O207" s="145">
        <v>1.0059999999999999E-2</v>
      </c>
      <c r="P207" s="145">
        <f t="shared" si="1"/>
        <v>0.33316708</v>
      </c>
      <c r="Q207" s="145">
        <v>3.116E-5</v>
      </c>
      <c r="R207" s="145">
        <f t="shared" si="2"/>
        <v>1.0319568800000001E-3</v>
      </c>
      <c r="S207" s="145">
        <v>0</v>
      </c>
      <c r="T207" s="146">
        <f t="shared" si="3"/>
        <v>0</v>
      </c>
      <c r="AR207" s="147" t="s">
        <v>187</v>
      </c>
      <c r="AT207" s="147" t="s">
        <v>147</v>
      </c>
      <c r="AU207" s="147" t="s">
        <v>152</v>
      </c>
      <c r="AY207" s="17" t="s">
        <v>144</v>
      </c>
      <c r="BE207" s="148">
        <f t="shared" si="4"/>
        <v>0</v>
      </c>
      <c r="BF207" s="148">
        <f t="shared" si="5"/>
        <v>0</v>
      </c>
      <c r="BG207" s="148">
        <f t="shared" si="6"/>
        <v>0</v>
      </c>
      <c r="BH207" s="148">
        <f t="shared" si="7"/>
        <v>0</v>
      </c>
      <c r="BI207" s="148">
        <f t="shared" si="8"/>
        <v>0</v>
      </c>
      <c r="BJ207" s="17" t="s">
        <v>152</v>
      </c>
      <c r="BK207" s="148">
        <f t="shared" si="9"/>
        <v>0</v>
      </c>
      <c r="BL207" s="17" t="s">
        <v>187</v>
      </c>
      <c r="BM207" s="147" t="s">
        <v>326</v>
      </c>
    </row>
    <row r="208" spans="2:65" s="1" customFormat="1" ht="24.2" customHeight="1">
      <c r="B208" s="135"/>
      <c r="C208" s="136" t="s">
        <v>241</v>
      </c>
      <c r="D208" s="136" t="s">
        <v>147</v>
      </c>
      <c r="E208" s="137" t="s">
        <v>738</v>
      </c>
      <c r="F208" s="138" t="s">
        <v>739</v>
      </c>
      <c r="G208" s="139" t="s">
        <v>159</v>
      </c>
      <c r="H208" s="140">
        <v>6.2</v>
      </c>
      <c r="I208" s="141"/>
      <c r="J208" s="141">
        <f t="shared" si="0"/>
        <v>0</v>
      </c>
      <c r="K208" s="142"/>
      <c r="L208" s="29"/>
      <c r="M208" s="143" t="s">
        <v>1</v>
      </c>
      <c r="N208" s="144" t="s">
        <v>33</v>
      </c>
      <c r="O208" s="145">
        <v>4.5280000000000001E-2</v>
      </c>
      <c r="P208" s="145">
        <f t="shared" si="1"/>
        <v>0.28073599999999999</v>
      </c>
      <c r="Q208" s="145">
        <v>1.5725E-4</v>
      </c>
      <c r="R208" s="145">
        <f t="shared" si="2"/>
        <v>9.7495000000000004E-4</v>
      </c>
      <c r="S208" s="145">
        <v>0</v>
      </c>
      <c r="T208" s="146">
        <f t="shared" si="3"/>
        <v>0</v>
      </c>
      <c r="AR208" s="147" t="s">
        <v>187</v>
      </c>
      <c r="AT208" s="147" t="s">
        <v>147</v>
      </c>
      <c r="AU208" s="147" t="s">
        <v>152</v>
      </c>
      <c r="AY208" s="17" t="s">
        <v>144</v>
      </c>
      <c r="BE208" s="148">
        <f t="shared" si="4"/>
        <v>0</v>
      </c>
      <c r="BF208" s="148">
        <f t="shared" si="5"/>
        <v>0</v>
      </c>
      <c r="BG208" s="148">
        <f t="shared" si="6"/>
        <v>0</v>
      </c>
      <c r="BH208" s="148">
        <f t="shared" si="7"/>
        <v>0</v>
      </c>
      <c r="BI208" s="148">
        <f t="shared" si="8"/>
        <v>0</v>
      </c>
      <c r="BJ208" s="17" t="s">
        <v>152</v>
      </c>
      <c r="BK208" s="148">
        <f t="shared" si="9"/>
        <v>0</v>
      </c>
      <c r="BL208" s="17" t="s">
        <v>187</v>
      </c>
      <c r="BM208" s="147" t="s">
        <v>329</v>
      </c>
    </row>
    <row r="209" spans="2:65" s="12" customFormat="1">
      <c r="B209" s="149"/>
      <c r="D209" s="150" t="s">
        <v>153</v>
      </c>
      <c r="E209" s="151" t="s">
        <v>1</v>
      </c>
      <c r="F209" s="152" t="s">
        <v>784</v>
      </c>
      <c r="H209" s="151" t="s">
        <v>1</v>
      </c>
      <c r="L209" s="149"/>
      <c r="M209" s="153"/>
      <c r="T209" s="154"/>
      <c r="AT209" s="151" t="s">
        <v>153</v>
      </c>
      <c r="AU209" s="151" t="s">
        <v>152</v>
      </c>
      <c r="AV209" s="12" t="s">
        <v>75</v>
      </c>
      <c r="AW209" s="12" t="s">
        <v>25</v>
      </c>
      <c r="AX209" s="12" t="s">
        <v>67</v>
      </c>
      <c r="AY209" s="151" t="s">
        <v>144</v>
      </c>
    </row>
    <row r="210" spans="2:65" s="13" customFormat="1">
      <c r="B210" s="155"/>
      <c r="D210" s="150" t="s">
        <v>153</v>
      </c>
      <c r="E210" s="156" t="s">
        <v>1</v>
      </c>
      <c r="F210" s="157" t="s">
        <v>817</v>
      </c>
      <c r="H210" s="158">
        <v>1.8</v>
      </c>
      <c r="L210" s="155"/>
      <c r="M210" s="159"/>
      <c r="T210" s="160"/>
      <c r="AT210" s="156" t="s">
        <v>153</v>
      </c>
      <c r="AU210" s="156" t="s">
        <v>152</v>
      </c>
      <c r="AV210" s="13" t="s">
        <v>152</v>
      </c>
      <c r="AW210" s="13" t="s">
        <v>25</v>
      </c>
      <c r="AX210" s="13" t="s">
        <v>67</v>
      </c>
      <c r="AY210" s="156" t="s">
        <v>144</v>
      </c>
    </row>
    <row r="211" spans="2:65" s="12" customFormat="1">
      <c r="B211" s="149"/>
      <c r="D211" s="150" t="s">
        <v>153</v>
      </c>
      <c r="E211" s="151" t="s">
        <v>1</v>
      </c>
      <c r="F211" s="152" t="s">
        <v>818</v>
      </c>
      <c r="H211" s="151" t="s">
        <v>1</v>
      </c>
      <c r="L211" s="149"/>
      <c r="M211" s="153"/>
      <c r="T211" s="154"/>
      <c r="AT211" s="151" t="s">
        <v>153</v>
      </c>
      <c r="AU211" s="151" t="s">
        <v>152</v>
      </c>
      <c r="AV211" s="12" t="s">
        <v>75</v>
      </c>
      <c r="AW211" s="12" t="s">
        <v>25</v>
      </c>
      <c r="AX211" s="12" t="s">
        <v>67</v>
      </c>
      <c r="AY211" s="151" t="s">
        <v>144</v>
      </c>
    </row>
    <row r="212" spans="2:65" s="13" customFormat="1">
      <c r="B212" s="155"/>
      <c r="D212" s="150" t="s">
        <v>153</v>
      </c>
      <c r="E212" s="156" t="s">
        <v>1</v>
      </c>
      <c r="F212" s="157" t="s">
        <v>294</v>
      </c>
      <c r="H212" s="158">
        <v>2.4</v>
      </c>
      <c r="L212" s="155"/>
      <c r="M212" s="159"/>
      <c r="T212" s="160"/>
      <c r="AT212" s="156" t="s">
        <v>153</v>
      </c>
      <c r="AU212" s="156" t="s">
        <v>152</v>
      </c>
      <c r="AV212" s="13" t="s">
        <v>152</v>
      </c>
      <c r="AW212" s="13" t="s">
        <v>25</v>
      </c>
      <c r="AX212" s="13" t="s">
        <v>67</v>
      </c>
      <c r="AY212" s="156" t="s">
        <v>144</v>
      </c>
    </row>
    <row r="213" spans="2:65" s="12" customFormat="1">
      <c r="B213" s="149"/>
      <c r="D213" s="150" t="s">
        <v>153</v>
      </c>
      <c r="E213" s="151" t="s">
        <v>1</v>
      </c>
      <c r="F213" s="152" t="s">
        <v>788</v>
      </c>
      <c r="H213" s="151" t="s">
        <v>1</v>
      </c>
      <c r="L213" s="149"/>
      <c r="M213" s="153"/>
      <c r="T213" s="154"/>
      <c r="AT213" s="151" t="s">
        <v>153</v>
      </c>
      <c r="AU213" s="151" t="s">
        <v>152</v>
      </c>
      <c r="AV213" s="12" t="s">
        <v>75</v>
      </c>
      <c r="AW213" s="12" t="s">
        <v>25</v>
      </c>
      <c r="AX213" s="12" t="s">
        <v>67</v>
      </c>
      <c r="AY213" s="151" t="s">
        <v>144</v>
      </c>
    </row>
    <row r="214" spans="2:65" s="13" customFormat="1">
      <c r="B214" s="155"/>
      <c r="D214" s="150" t="s">
        <v>153</v>
      </c>
      <c r="E214" s="156" t="s">
        <v>1</v>
      </c>
      <c r="F214" s="157" t="s">
        <v>152</v>
      </c>
      <c r="H214" s="158">
        <v>2</v>
      </c>
      <c r="L214" s="155"/>
      <c r="M214" s="159"/>
      <c r="T214" s="160"/>
      <c r="AT214" s="156" t="s">
        <v>153</v>
      </c>
      <c r="AU214" s="156" t="s">
        <v>152</v>
      </c>
      <c r="AV214" s="13" t="s">
        <v>152</v>
      </c>
      <c r="AW214" s="13" t="s">
        <v>25</v>
      </c>
      <c r="AX214" s="13" t="s">
        <v>67</v>
      </c>
      <c r="AY214" s="156" t="s">
        <v>144</v>
      </c>
    </row>
    <row r="215" spans="2:65" s="14" customFormat="1">
      <c r="B215" s="161"/>
      <c r="D215" s="150" t="s">
        <v>153</v>
      </c>
      <c r="E215" s="162" t="s">
        <v>1</v>
      </c>
      <c r="F215" s="163" t="s">
        <v>156</v>
      </c>
      <c r="H215" s="164">
        <v>6.2</v>
      </c>
      <c r="L215" s="161"/>
      <c r="M215" s="165"/>
      <c r="T215" s="166"/>
      <c r="AT215" s="162" t="s">
        <v>153</v>
      </c>
      <c r="AU215" s="162" t="s">
        <v>152</v>
      </c>
      <c r="AV215" s="14" t="s">
        <v>151</v>
      </c>
      <c r="AW215" s="14" t="s">
        <v>25</v>
      </c>
      <c r="AX215" s="14" t="s">
        <v>75</v>
      </c>
      <c r="AY215" s="162" t="s">
        <v>144</v>
      </c>
    </row>
    <row r="216" spans="2:65" s="1" customFormat="1" ht="24.2" customHeight="1">
      <c r="B216" s="135"/>
      <c r="C216" s="136" t="s">
        <v>331</v>
      </c>
      <c r="D216" s="136" t="s">
        <v>147</v>
      </c>
      <c r="E216" s="137" t="s">
        <v>663</v>
      </c>
      <c r="F216" s="138" t="s">
        <v>664</v>
      </c>
      <c r="G216" s="139" t="s">
        <v>159</v>
      </c>
      <c r="H216" s="140">
        <v>12.938000000000001</v>
      </c>
      <c r="I216" s="141"/>
      <c r="J216" s="141">
        <f>ROUND(I216*H216,2)</f>
        <v>0</v>
      </c>
      <c r="K216" s="142"/>
      <c r="L216" s="29"/>
      <c r="M216" s="143" t="s">
        <v>1</v>
      </c>
      <c r="N216" s="144" t="s">
        <v>33</v>
      </c>
      <c r="O216" s="145">
        <v>5.0360000000000002E-2</v>
      </c>
      <c r="P216" s="145">
        <f>O216*H216</f>
        <v>0.65155768000000003</v>
      </c>
      <c r="Q216" s="145">
        <v>1.9858000000000001E-4</v>
      </c>
      <c r="R216" s="145">
        <f>Q216*H216</f>
        <v>2.5692280400000005E-3</v>
      </c>
      <c r="S216" s="145">
        <v>0</v>
      </c>
      <c r="T216" s="146">
        <f>S216*H216</f>
        <v>0</v>
      </c>
      <c r="AR216" s="147" t="s">
        <v>187</v>
      </c>
      <c r="AT216" s="147" t="s">
        <v>147</v>
      </c>
      <c r="AU216" s="147" t="s">
        <v>152</v>
      </c>
      <c r="AY216" s="17" t="s">
        <v>144</v>
      </c>
      <c r="BE216" s="148">
        <f>IF(N216="základná",J216,0)</f>
        <v>0</v>
      </c>
      <c r="BF216" s="148">
        <f>IF(N216="znížená",J216,0)</f>
        <v>0</v>
      </c>
      <c r="BG216" s="148">
        <f>IF(N216="zákl. prenesená",J216,0)</f>
        <v>0</v>
      </c>
      <c r="BH216" s="148">
        <f>IF(N216="zníž. prenesená",J216,0)</f>
        <v>0</v>
      </c>
      <c r="BI216" s="148">
        <f>IF(N216="nulová",J216,0)</f>
        <v>0</v>
      </c>
      <c r="BJ216" s="17" t="s">
        <v>152</v>
      </c>
      <c r="BK216" s="148">
        <f>ROUND(I216*H216,2)</f>
        <v>0</v>
      </c>
      <c r="BL216" s="17" t="s">
        <v>187</v>
      </c>
      <c r="BM216" s="147" t="s">
        <v>334</v>
      </c>
    </row>
    <row r="217" spans="2:65" s="1" customFormat="1" ht="33" customHeight="1">
      <c r="B217" s="135"/>
      <c r="C217" s="136" t="s">
        <v>245</v>
      </c>
      <c r="D217" s="136" t="s">
        <v>147</v>
      </c>
      <c r="E217" s="137" t="s">
        <v>789</v>
      </c>
      <c r="F217" s="138" t="s">
        <v>790</v>
      </c>
      <c r="G217" s="139" t="s">
        <v>159</v>
      </c>
      <c r="H217" s="140">
        <v>33.118000000000002</v>
      </c>
      <c r="I217" s="141"/>
      <c r="J217" s="141">
        <f>ROUND(I217*H217,2)</f>
        <v>0</v>
      </c>
      <c r="K217" s="142"/>
      <c r="L217" s="29"/>
      <c r="M217" s="143" t="s">
        <v>1</v>
      </c>
      <c r="N217" s="144" t="s">
        <v>33</v>
      </c>
      <c r="O217" s="145">
        <v>8.5500000000000007E-2</v>
      </c>
      <c r="P217" s="145">
        <f>O217*H217</f>
        <v>2.8315890000000006</v>
      </c>
      <c r="Q217" s="145">
        <v>2.7579999999999998E-4</v>
      </c>
      <c r="R217" s="145">
        <f>Q217*H217</f>
        <v>9.1339443999999999E-3</v>
      </c>
      <c r="S217" s="145">
        <v>0</v>
      </c>
      <c r="T217" s="146">
        <f>S217*H217</f>
        <v>0</v>
      </c>
      <c r="AR217" s="147" t="s">
        <v>187</v>
      </c>
      <c r="AT217" s="147" t="s">
        <v>147</v>
      </c>
      <c r="AU217" s="147" t="s">
        <v>152</v>
      </c>
      <c r="AY217" s="17" t="s">
        <v>144</v>
      </c>
      <c r="BE217" s="148">
        <f>IF(N217="základná",J217,0)</f>
        <v>0</v>
      </c>
      <c r="BF217" s="148">
        <f>IF(N217="znížená",J217,0)</f>
        <v>0</v>
      </c>
      <c r="BG217" s="148">
        <f>IF(N217="zákl. prenesená",J217,0)</f>
        <v>0</v>
      </c>
      <c r="BH217" s="148">
        <f>IF(N217="zníž. prenesená",J217,0)</f>
        <v>0</v>
      </c>
      <c r="BI217" s="148">
        <f>IF(N217="nulová",J217,0)</f>
        <v>0</v>
      </c>
      <c r="BJ217" s="17" t="s">
        <v>152</v>
      </c>
      <c r="BK217" s="148">
        <f>ROUND(I217*H217,2)</f>
        <v>0</v>
      </c>
      <c r="BL217" s="17" t="s">
        <v>187</v>
      </c>
      <c r="BM217" s="147" t="s">
        <v>337</v>
      </c>
    </row>
    <row r="218" spans="2:65" s="13" customFormat="1">
      <c r="B218" s="155"/>
      <c r="D218" s="150" t="s">
        <v>153</v>
      </c>
      <c r="E218" s="156" t="s">
        <v>1</v>
      </c>
      <c r="F218" s="157" t="s">
        <v>844</v>
      </c>
      <c r="H218" s="158">
        <v>37.317500000000003</v>
      </c>
      <c r="L218" s="155"/>
      <c r="M218" s="159"/>
      <c r="T218" s="160"/>
      <c r="AT218" s="156" t="s">
        <v>153</v>
      </c>
      <c r="AU218" s="156" t="s">
        <v>152</v>
      </c>
      <c r="AV218" s="13" t="s">
        <v>152</v>
      </c>
      <c r="AW218" s="13" t="s">
        <v>25</v>
      </c>
      <c r="AX218" s="13" t="s">
        <v>67</v>
      </c>
      <c r="AY218" s="156" t="s">
        <v>144</v>
      </c>
    </row>
    <row r="219" spans="2:65" s="12" customFormat="1">
      <c r="B219" s="149"/>
      <c r="D219" s="150" t="s">
        <v>153</v>
      </c>
      <c r="E219" s="151" t="s">
        <v>1</v>
      </c>
      <c r="F219" s="152" t="s">
        <v>744</v>
      </c>
      <c r="H219" s="151" t="s">
        <v>1</v>
      </c>
      <c r="L219" s="149"/>
      <c r="M219" s="153"/>
      <c r="T219" s="154"/>
      <c r="AT219" s="151" t="s">
        <v>153</v>
      </c>
      <c r="AU219" s="151" t="s">
        <v>152</v>
      </c>
      <c r="AV219" s="12" t="s">
        <v>75</v>
      </c>
      <c r="AW219" s="12" t="s">
        <v>25</v>
      </c>
      <c r="AX219" s="12" t="s">
        <v>67</v>
      </c>
      <c r="AY219" s="151" t="s">
        <v>144</v>
      </c>
    </row>
    <row r="220" spans="2:65" s="13" customFormat="1">
      <c r="B220" s="155"/>
      <c r="D220" s="150" t="s">
        <v>153</v>
      </c>
      <c r="E220" s="156" t="s">
        <v>1</v>
      </c>
      <c r="F220" s="157" t="s">
        <v>802</v>
      </c>
      <c r="H220" s="158">
        <v>-1.8</v>
      </c>
      <c r="L220" s="155"/>
      <c r="M220" s="159"/>
      <c r="T220" s="160"/>
      <c r="AT220" s="156" t="s">
        <v>153</v>
      </c>
      <c r="AU220" s="156" t="s">
        <v>152</v>
      </c>
      <c r="AV220" s="13" t="s">
        <v>152</v>
      </c>
      <c r="AW220" s="13" t="s">
        <v>25</v>
      </c>
      <c r="AX220" s="13" t="s">
        <v>67</v>
      </c>
      <c r="AY220" s="156" t="s">
        <v>144</v>
      </c>
    </row>
    <row r="221" spans="2:65" s="12" customFormat="1">
      <c r="B221" s="149"/>
      <c r="D221" s="150" t="s">
        <v>153</v>
      </c>
      <c r="E221" s="151" t="s">
        <v>1</v>
      </c>
      <c r="F221" s="152" t="s">
        <v>803</v>
      </c>
      <c r="H221" s="151" t="s">
        <v>1</v>
      </c>
      <c r="L221" s="149"/>
      <c r="M221" s="153"/>
      <c r="T221" s="154"/>
      <c r="AT221" s="151" t="s">
        <v>153</v>
      </c>
      <c r="AU221" s="151" t="s">
        <v>152</v>
      </c>
      <c r="AV221" s="12" t="s">
        <v>75</v>
      </c>
      <c r="AW221" s="12" t="s">
        <v>25</v>
      </c>
      <c r="AX221" s="12" t="s">
        <v>67</v>
      </c>
      <c r="AY221" s="151" t="s">
        <v>144</v>
      </c>
    </row>
    <row r="222" spans="2:65" s="13" customFormat="1">
      <c r="B222" s="155"/>
      <c r="D222" s="150" t="s">
        <v>153</v>
      </c>
      <c r="E222" s="156" t="s">
        <v>1</v>
      </c>
      <c r="F222" s="157" t="s">
        <v>826</v>
      </c>
      <c r="H222" s="158">
        <v>-2.4</v>
      </c>
      <c r="L222" s="155"/>
      <c r="M222" s="159"/>
      <c r="T222" s="160"/>
      <c r="AT222" s="156" t="s">
        <v>153</v>
      </c>
      <c r="AU222" s="156" t="s">
        <v>152</v>
      </c>
      <c r="AV222" s="13" t="s">
        <v>152</v>
      </c>
      <c r="AW222" s="13" t="s">
        <v>25</v>
      </c>
      <c r="AX222" s="13" t="s">
        <v>67</v>
      </c>
      <c r="AY222" s="156" t="s">
        <v>144</v>
      </c>
    </row>
    <row r="223" spans="2:65" s="14" customFormat="1">
      <c r="B223" s="161"/>
      <c r="D223" s="150" t="s">
        <v>153</v>
      </c>
      <c r="E223" s="162" t="s">
        <v>1</v>
      </c>
      <c r="F223" s="163" t="s">
        <v>156</v>
      </c>
      <c r="H223" s="164">
        <v>33.1175</v>
      </c>
      <c r="L223" s="161"/>
      <c r="M223" s="165"/>
      <c r="T223" s="166"/>
      <c r="AT223" s="162" t="s">
        <v>153</v>
      </c>
      <c r="AU223" s="162" t="s">
        <v>152</v>
      </c>
      <c r="AV223" s="14" t="s">
        <v>151</v>
      </c>
      <c r="AW223" s="14" t="s">
        <v>25</v>
      </c>
      <c r="AX223" s="14" t="s">
        <v>75</v>
      </c>
      <c r="AY223" s="162" t="s">
        <v>144</v>
      </c>
    </row>
    <row r="224" spans="2:65" s="1" customFormat="1" ht="24.2" customHeight="1">
      <c r="B224" s="135"/>
      <c r="C224" s="136" t="s">
        <v>339</v>
      </c>
      <c r="D224" s="136" t="s">
        <v>147</v>
      </c>
      <c r="E224" s="137" t="s">
        <v>667</v>
      </c>
      <c r="F224" s="138" t="s">
        <v>668</v>
      </c>
      <c r="G224" s="139" t="s">
        <v>167</v>
      </c>
      <c r="H224" s="140">
        <v>14.3</v>
      </c>
      <c r="I224" s="141"/>
      <c r="J224" s="141">
        <f>ROUND(I224*H224,2)</f>
        <v>0</v>
      </c>
      <c r="K224" s="142"/>
      <c r="L224" s="29"/>
      <c r="M224" s="143" t="s">
        <v>1</v>
      </c>
      <c r="N224" s="144" t="s">
        <v>33</v>
      </c>
      <c r="O224" s="145">
        <v>2.717E-2</v>
      </c>
      <c r="P224" s="145">
        <f>O224*H224</f>
        <v>0.38853100000000002</v>
      </c>
      <c r="Q224" s="145">
        <v>9.48E-5</v>
      </c>
      <c r="R224" s="145">
        <f>Q224*H224</f>
        <v>1.35564E-3</v>
      </c>
      <c r="S224" s="145">
        <v>0</v>
      </c>
      <c r="T224" s="146">
        <f>S224*H224</f>
        <v>0</v>
      </c>
      <c r="AR224" s="147" t="s">
        <v>187</v>
      </c>
      <c r="AT224" s="147" t="s">
        <v>147</v>
      </c>
      <c r="AU224" s="147" t="s">
        <v>152</v>
      </c>
      <c r="AY224" s="17" t="s">
        <v>144</v>
      </c>
      <c r="BE224" s="148">
        <f>IF(N224="základná",J224,0)</f>
        <v>0</v>
      </c>
      <c r="BF224" s="148">
        <f>IF(N224="znížená",J224,0)</f>
        <v>0</v>
      </c>
      <c r="BG224" s="148">
        <f>IF(N224="zákl. prenesená",J224,0)</f>
        <v>0</v>
      </c>
      <c r="BH224" s="148">
        <f>IF(N224="zníž. prenesená",J224,0)</f>
        <v>0</v>
      </c>
      <c r="BI224" s="148">
        <f>IF(N224="nulová",J224,0)</f>
        <v>0</v>
      </c>
      <c r="BJ224" s="17" t="s">
        <v>152</v>
      </c>
      <c r="BK224" s="148">
        <f>ROUND(I224*H224,2)</f>
        <v>0</v>
      </c>
      <c r="BL224" s="17" t="s">
        <v>187</v>
      </c>
      <c r="BM224" s="147" t="s">
        <v>342</v>
      </c>
    </row>
    <row r="225" spans="2:65" s="12" customFormat="1">
      <c r="B225" s="149"/>
      <c r="D225" s="150" t="s">
        <v>153</v>
      </c>
      <c r="E225" s="151" t="s">
        <v>1</v>
      </c>
      <c r="F225" s="152" t="s">
        <v>793</v>
      </c>
      <c r="H225" s="151" t="s">
        <v>1</v>
      </c>
      <c r="L225" s="149"/>
      <c r="M225" s="153"/>
      <c r="T225" s="154"/>
      <c r="AT225" s="151" t="s">
        <v>153</v>
      </c>
      <c r="AU225" s="151" t="s">
        <v>152</v>
      </c>
      <c r="AV225" s="12" t="s">
        <v>75</v>
      </c>
      <c r="AW225" s="12" t="s">
        <v>25</v>
      </c>
      <c r="AX225" s="12" t="s">
        <v>67</v>
      </c>
      <c r="AY225" s="151" t="s">
        <v>144</v>
      </c>
    </row>
    <row r="226" spans="2:65" s="13" customFormat="1">
      <c r="B226" s="155"/>
      <c r="D226" s="150" t="s">
        <v>153</v>
      </c>
      <c r="E226" s="156" t="s">
        <v>1</v>
      </c>
      <c r="F226" s="157" t="s">
        <v>820</v>
      </c>
      <c r="H226" s="158">
        <v>4.9000000000000004</v>
      </c>
      <c r="L226" s="155"/>
      <c r="M226" s="159"/>
      <c r="T226" s="160"/>
      <c r="AT226" s="156" t="s">
        <v>153</v>
      </c>
      <c r="AU226" s="156" t="s">
        <v>152</v>
      </c>
      <c r="AV226" s="13" t="s">
        <v>152</v>
      </c>
      <c r="AW226" s="13" t="s">
        <v>25</v>
      </c>
      <c r="AX226" s="13" t="s">
        <v>67</v>
      </c>
      <c r="AY226" s="156" t="s">
        <v>144</v>
      </c>
    </row>
    <row r="227" spans="2:65" s="12" customFormat="1">
      <c r="B227" s="149"/>
      <c r="D227" s="150" t="s">
        <v>153</v>
      </c>
      <c r="E227" s="151" t="s">
        <v>1</v>
      </c>
      <c r="F227" s="152" t="s">
        <v>821</v>
      </c>
      <c r="H227" s="151" t="s">
        <v>1</v>
      </c>
      <c r="L227" s="149"/>
      <c r="M227" s="153"/>
      <c r="T227" s="154"/>
      <c r="AT227" s="151" t="s">
        <v>153</v>
      </c>
      <c r="AU227" s="151" t="s">
        <v>152</v>
      </c>
      <c r="AV227" s="12" t="s">
        <v>75</v>
      </c>
      <c r="AW227" s="12" t="s">
        <v>25</v>
      </c>
      <c r="AX227" s="12" t="s">
        <v>67</v>
      </c>
      <c r="AY227" s="151" t="s">
        <v>144</v>
      </c>
    </row>
    <row r="228" spans="2:65" s="13" customFormat="1">
      <c r="B228" s="155"/>
      <c r="D228" s="150" t="s">
        <v>153</v>
      </c>
      <c r="E228" s="156" t="s">
        <v>1</v>
      </c>
      <c r="F228" s="157" t="s">
        <v>841</v>
      </c>
      <c r="H228" s="158">
        <v>6.4</v>
      </c>
      <c r="L228" s="155"/>
      <c r="M228" s="159"/>
      <c r="T228" s="160"/>
      <c r="AT228" s="156" t="s">
        <v>153</v>
      </c>
      <c r="AU228" s="156" t="s">
        <v>152</v>
      </c>
      <c r="AV228" s="13" t="s">
        <v>152</v>
      </c>
      <c r="AW228" s="13" t="s">
        <v>25</v>
      </c>
      <c r="AX228" s="13" t="s">
        <v>67</v>
      </c>
      <c r="AY228" s="156" t="s">
        <v>144</v>
      </c>
    </row>
    <row r="229" spans="2:65" s="12" customFormat="1">
      <c r="B229" s="149"/>
      <c r="D229" s="150" t="s">
        <v>153</v>
      </c>
      <c r="E229" s="151" t="s">
        <v>1</v>
      </c>
      <c r="F229" s="152" t="s">
        <v>797</v>
      </c>
      <c r="H229" s="151" t="s">
        <v>1</v>
      </c>
      <c r="L229" s="149"/>
      <c r="M229" s="153"/>
      <c r="T229" s="154"/>
      <c r="AT229" s="151" t="s">
        <v>153</v>
      </c>
      <c r="AU229" s="151" t="s">
        <v>152</v>
      </c>
      <c r="AV229" s="12" t="s">
        <v>75</v>
      </c>
      <c r="AW229" s="12" t="s">
        <v>25</v>
      </c>
      <c r="AX229" s="12" t="s">
        <v>67</v>
      </c>
      <c r="AY229" s="151" t="s">
        <v>144</v>
      </c>
    </row>
    <row r="230" spans="2:65" s="13" customFormat="1">
      <c r="B230" s="155"/>
      <c r="D230" s="150" t="s">
        <v>153</v>
      </c>
      <c r="E230" s="156" t="s">
        <v>1</v>
      </c>
      <c r="F230" s="157" t="s">
        <v>145</v>
      </c>
      <c r="H230" s="158">
        <v>3</v>
      </c>
      <c r="L230" s="155"/>
      <c r="M230" s="159"/>
      <c r="T230" s="160"/>
      <c r="AT230" s="156" t="s">
        <v>153</v>
      </c>
      <c r="AU230" s="156" t="s">
        <v>152</v>
      </c>
      <c r="AV230" s="13" t="s">
        <v>152</v>
      </c>
      <c r="AW230" s="13" t="s">
        <v>25</v>
      </c>
      <c r="AX230" s="13" t="s">
        <v>67</v>
      </c>
      <c r="AY230" s="156" t="s">
        <v>144</v>
      </c>
    </row>
    <row r="231" spans="2:65" s="14" customFormat="1">
      <c r="B231" s="161"/>
      <c r="D231" s="150" t="s">
        <v>153</v>
      </c>
      <c r="E231" s="162" t="s">
        <v>1</v>
      </c>
      <c r="F231" s="163" t="s">
        <v>156</v>
      </c>
      <c r="H231" s="164">
        <v>14.3</v>
      </c>
      <c r="L231" s="161"/>
      <c r="M231" s="165"/>
      <c r="T231" s="166"/>
      <c r="AT231" s="162" t="s">
        <v>153</v>
      </c>
      <c r="AU231" s="162" t="s">
        <v>152</v>
      </c>
      <c r="AV231" s="14" t="s">
        <v>151</v>
      </c>
      <c r="AW231" s="14" t="s">
        <v>25</v>
      </c>
      <c r="AX231" s="14" t="s">
        <v>75</v>
      </c>
      <c r="AY231" s="162" t="s">
        <v>144</v>
      </c>
    </row>
    <row r="232" spans="2:65" s="11" customFormat="1" ht="25.9" customHeight="1">
      <c r="B232" s="124"/>
      <c r="D232" s="125" t="s">
        <v>66</v>
      </c>
      <c r="E232" s="126" t="s">
        <v>674</v>
      </c>
      <c r="F232" s="126" t="s">
        <v>675</v>
      </c>
      <c r="J232" s="127">
        <f>BK232</f>
        <v>0</v>
      </c>
      <c r="L232" s="124"/>
      <c r="M232" s="128"/>
      <c r="P232" s="129">
        <f>P233</f>
        <v>16.96</v>
      </c>
      <c r="R232" s="129">
        <f>R233</f>
        <v>0</v>
      </c>
      <c r="T232" s="130">
        <f>T233</f>
        <v>0</v>
      </c>
      <c r="AR232" s="125" t="s">
        <v>151</v>
      </c>
      <c r="AT232" s="131" t="s">
        <v>66</v>
      </c>
      <c r="AU232" s="131" t="s">
        <v>67</v>
      </c>
      <c r="AY232" s="125" t="s">
        <v>144</v>
      </c>
      <c r="BK232" s="132">
        <f>BK233</f>
        <v>0</v>
      </c>
    </row>
    <row r="233" spans="2:65" s="1" customFormat="1" ht="37.9" customHeight="1">
      <c r="B233" s="135"/>
      <c r="C233" s="136" t="s">
        <v>249</v>
      </c>
      <c r="D233" s="136" t="s">
        <v>147</v>
      </c>
      <c r="E233" s="137" t="s">
        <v>676</v>
      </c>
      <c r="F233" s="138" t="s">
        <v>677</v>
      </c>
      <c r="G233" s="139" t="s">
        <v>678</v>
      </c>
      <c r="H233" s="140">
        <v>16</v>
      </c>
      <c r="I233" s="141"/>
      <c r="J233" s="141">
        <f>ROUND(I233*H233,2)</f>
        <v>0</v>
      </c>
      <c r="K233" s="142"/>
      <c r="L233" s="29"/>
      <c r="M233" s="183" t="s">
        <v>1</v>
      </c>
      <c r="N233" s="184" t="s">
        <v>33</v>
      </c>
      <c r="O233" s="185">
        <v>1.06</v>
      </c>
      <c r="P233" s="185">
        <f>O233*H233</f>
        <v>16.96</v>
      </c>
      <c r="Q233" s="185">
        <v>0</v>
      </c>
      <c r="R233" s="185">
        <f>Q233*H233</f>
        <v>0</v>
      </c>
      <c r="S233" s="185">
        <v>0</v>
      </c>
      <c r="T233" s="186">
        <f>S233*H233</f>
        <v>0</v>
      </c>
      <c r="AR233" s="147" t="s">
        <v>679</v>
      </c>
      <c r="AT233" s="147" t="s">
        <v>147</v>
      </c>
      <c r="AU233" s="147" t="s">
        <v>75</v>
      </c>
      <c r="AY233" s="17" t="s">
        <v>144</v>
      </c>
      <c r="BE233" s="148">
        <f>IF(N233="základná",J233,0)</f>
        <v>0</v>
      </c>
      <c r="BF233" s="148">
        <f>IF(N233="znížená",J233,0)</f>
        <v>0</v>
      </c>
      <c r="BG233" s="148">
        <f>IF(N233="zákl. prenesená",J233,0)</f>
        <v>0</v>
      </c>
      <c r="BH233" s="148">
        <f>IF(N233="zníž. prenesená",J233,0)</f>
        <v>0</v>
      </c>
      <c r="BI233" s="148">
        <f>IF(N233="nulová",J233,0)</f>
        <v>0</v>
      </c>
      <c r="BJ233" s="17" t="s">
        <v>152</v>
      </c>
      <c r="BK233" s="148">
        <f>ROUND(I233*H233,2)</f>
        <v>0</v>
      </c>
      <c r="BL233" s="17" t="s">
        <v>679</v>
      </c>
      <c r="BM233" s="147" t="s">
        <v>854</v>
      </c>
    </row>
    <row r="234" spans="2:65" s="1" customFormat="1" ht="6.95" customHeight="1">
      <c r="B234" s="44"/>
      <c r="C234" s="45"/>
      <c r="D234" s="45"/>
      <c r="E234" s="45"/>
      <c r="F234" s="45"/>
      <c r="G234" s="45"/>
      <c r="H234" s="45"/>
      <c r="I234" s="45"/>
      <c r="J234" s="45"/>
      <c r="K234" s="45"/>
      <c r="L234" s="29"/>
    </row>
  </sheetData>
  <autoFilter ref="C123:K233" xr:uid="{00000000-0009-0000-0000-000006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39"/>
  <sheetViews>
    <sheetView showGridLines="0" topLeftCell="A109" workbookViewId="0">
      <selection activeCell="I127" sqref="I12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94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855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ROUND(J124,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ROUND((SUM(BE124:BE238)),  2)</f>
        <v>0</v>
      </c>
      <c r="G33" s="92"/>
      <c r="H33" s="92"/>
      <c r="I33" s="93">
        <v>0.23</v>
      </c>
      <c r="J33" s="91">
        <f>ROUND(((SUM(BE124:BE238))*I33),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ROUND((SUM(BF124:BF238)),  2)</f>
        <v>0</v>
      </c>
      <c r="I34" s="95">
        <v>0.23</v>
      </c>
      <c r="J34" s="94">
        <f>ROUND(((SUM(BF124:BF238))*I34),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ROUND((SUM(BG124:BG238)),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ROUND((SUM(BH124:BH238)),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ROUND((SUM(BI124:BI238)),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07 - 2.23 Kancelária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J124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J125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J126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J134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J160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J168</f>
        <v>0</v>
      </c>
      <c r="L101" s="107"/>
    </row>
    <row r="102" spans="2:12" s="9" customFormat="1" ht="19.899999999999999" customHeight="1">
      <c r="B102" s="111"/>
      <c r="D102" s="112" t="s">
        <v>126</v>
      </c>
      <c r="E102" s="113"/>
      <c r="F102" s="113"/>
      <c r="G102" s="113"/>
      <c r="H102" s="113"/>
      <c r="I102" s="113"/>
      <c r="J102" s="114">
        <f>J169</f>
        <v>0</v>
      </c>
      <c r="L102" s="111"/>
    </row>
    <row r="103" spans="2:12" s="9" customFormat="1" ht="19.899999999999999" customHeight="1">
      <c r="B103" s="111"/>
      <c r="D103" s="112" t="s">
        <v>128</v>
      </c>
      <c r="E103" s="113"/>
      <c r="F103" s="113"/>
      <c r="G103" s="113"/>
      <c r="H103" s="113"/>
      <c r="I103" s="113"/>
      <c r="J103" s="114">
        <f>J196</f>
        <v>0</v>
      </c>
      <c r="L103" s="111"/>
    </row>
    <row r="104" spans="2:12" s="8" customFormat="1" ht="24.95" customHeight="1">
      <c r="B104" s="107"/>
      <c r="D104" s="108" t="s">
        <v>129</v>
      </c>
      <c r="E104" s="109"/>
      <c r="F104" s="109"/>
      <c r="G104" s="109"/>
      <c r="H104" s="109"/>
      <c r="I104" s="109"/>
      <c r="J104" s="110">
        <f>J237</f>
        <v>0</v>
      </c>
      <c r="L104" s="107"/>
    </row>
    <row r="105" spans="2:12" s="1" customFormat="1" ht="21.75" customHeight="1">
      <c r="B105" s="29"/>
      <c r="L105" s="29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29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29"/>
    </row>
    <row r="111" spans="2:12" s="1" customFormat="1" ht="24.95" customHeight="1">
      <c r="B111" s="29"/>
      <c r="C111" s="21" t="s">
        <v>130</v>
      </c>
      <c r="L111" s="29"/>
    </row>
    <row r="112" spans="2:12" s="1" customFormat="1" ht="6.95" customHeight="1">
      <c r="B112" s="29"/>
      <c r="L112" s="29"/>
    </row>
    <row r="113" spans="2:65" s="1" customFormat="1" ht="12" customHeight="1">
      <c r="B113" s="29"/>
      <c r="C113" s="26" t="s">
        <v>12</v>
      </c>
      <c r="L113" s="29"/>
    </row>
    <row r="114" spans="2:65" s="1" customFormat="1" ht="16.5" customHeight="1">
      <c r="B114" s="29"/>
      <c r="E114" s="225" t="str">
        <f>E7</f>
        <v>MHTH_Teplárenská - Rekonštrukcia miestnosti v budove SP 12 na +4,200</v>
      </c>
      <c r="F114" s="226"/>
      <c r="G114" s="226"/>
      <c r="H114" s="226"/>
      <c r="L114" s="29"/>
    </row>
    <row r="115" spans="2:65" s="1" customFormat="1" ht="12" customHeight="1">
      <c r="B115" s="29"/>
      <c r="C115" s="26" t="s">
        <v>105</v>
      </c>
      <c r="L115" s="29"/>
    </row>
    <row r="116" spans="2:65" s="1" customFormat="1" ht="16.5" customHeight="1">
      <c r="B116" s="29"/>
      <c r="E116" s="201" t="str">
        <f>E9</f>
        <v>07 - 2.23 Kancelária</v>
      </c>
      <c r="F116" s="224"/>
      <c r="G116" s="224"/>
      <c r="H116" s="224"/>
      <c r="L116" s="29"/>
    </row>
    <row r="117" spans="2:65" s="1" customFormat="1" ht="6.95" customHeight="1">
      <c r="B117" s="29"/>
      <c r="L117" s="29"/>
    </row>
    <row r="118" spans="2:65" s="1" customFormat="1" ht="12" customHeight="1">
      <c r="B118" s="29"/>
      <c r="C118" s="26" t="s">
        <v>15</v>
      </c>
      <c r="F118" s="24" t="str">
        <f>F12</f>
        <v xml:space="preserve"> </v>
      </c>
      <c r="I118" s="26" t="s">
        <v>17</v>
      </c>
      <c r="J118" s="52" t="str">
        <f>IF(J12="","",J12)</f>
        <v>16. 9. 2026</v>
      </c>
      <c r="L118" s="29"/>
    </row>
    <row r="119" spans="2:65" s="1" customFormat="1" ht="6.95" customHeight="1">
      <c r="B119" s="29"/>
      <c r="L119" s="29"/>
    </row>
    <row r="120" spans="2:65" s="1" customFormat="1" ht="15.2" customHeight="1">
      <c r="B120" s="29"/>
      <c r="C120" s="26" t="s">
        <v>19</v>
      </c>
      <c r="F120" s="24" t="str">
        <f>E15</f>
        <v xml:space="preserve"> </v>
      </c>
      <c r="I120" s="26" t="s">
        <v>23</v>
      </c>
      <c r="J120" s="27" t="str">
        <f>E21</f>
        <v xml:space="preserve"> </v>
      </c>
      <c r="L120" s="29"/>
    </row>
    <row r="121" spans="2:65" s="1" customFormat="1" ht="15.2" customHeight="1">
      <c r="B121" s="29"/>
      <c r="C121" s="26" t="s">
        <v>22</v>
      </c>
      <c r="F121" s="24" t="str">
        <f>IF(E18="","",E18)</f>
        <v xml:space="preserve"> </v>
      </c>
      <c r="I121" s="26" t="s">
        <v>24</v>
      </c>
      <c r="J121" s="27" t="str">
        <f>E24</f>
        <v xml:space="preserve"> 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15"/>
      <c r="C123" s="116" t="s">
        <v>131</v>
      </c>
      <c r="D123" s="117" t="s">
        <v>52</v>
      </c>
      <c r="E123" s="117" t="s">
        <v>48</v>
      </c>
      <c r="F123" s="117" t="s">
        <v>49</v>
      </c>
      <c r="G123" s="117" t="s">
        <v>132</v>
      </c>
      <c r="H123" s="117" t="s">
        <v>133</v>
      </c>
      <c r="I123" s="117" t="s">
        <v>134</v>
      </c>
      <c r="J123" s="118" t="s">
        <v>109</v>
      </c>
      <c r="K123" s="119" t="s">
        <v>135</v>
      </c>
      <c r="L123" s="115"/>
      <c r="M123" s="59" t="s">
        <v>1</v>
      </c>
      <c r="N123" s="60" t="s">
        <v>31</v>
      </c>
      <c r="O123" s="60" t="s">
        <v>136</v>
      </c>
      <c r="P123" s="60" t="s">
        <v>137</v>
      </c>
      <c r="Q123" s="60" t="s">
        <v>138</v>
      </c>
      <c r="R123" s="60" t="s">
        <v>139</v>
      </c>
      <c r="S123" s="60" t="s">
        <v>140</v>
      </c>
      <c r="T123" s="61" t="s">
        <v>141</v>
      </c>
    </row>
    <row r="124" spans="2:65" s="1" customFormat="1" ht="22.9" customHeight="1">
      <c r="B124" s="29"/>
      <c r="C124" s="64" t="s">
        <v>110</v>
      </c>
      <c r="J124" s="120">
        <f>BK124</f>
        <v>0</v>
      </c>
      <c r="L124" s="29"/>
      <c r="M124" s="62"/>
      <c r="N124" s="53"/>
      <c r="O124" s="53"/>
      <c r="P124" s="121">
        <f>P125+P168+P237</f>
        <v>70.363829100000004</v>
      </c>
      <c r="Q124" s="53"/>
      <c r="R124" s="121">
        <f>R125+R168+R237</f>
        <v>0.37338906259999999</v>
      </c>
      <c r="S124" s="53"/>
      <c r="T124" s="122">
        <f>T125+T168+T237</f>
        <v>0.18462899999999999</v>
      </c>
      <c r="AT124" s="17" t="s">
        <v>66</v>
      </c>
      <c r="AU124" s="17" t="s">
        <v>111</v>
      </c>
      <c r="BK124" s="123">
        <f>BK125+BK168+BK237</f>
        <v>0</v>
      </c>
    </row>
    <row r="125" spans="2:65" s="11" customFormat="1" ht="25.9" customHeight="1">
      <c r="B125" s="124"/>
      <c r="D125" s="125" t="s">
        <v>66</v>
      </c>
      <c r="E125" s="126" t="s">
        <v>142</v>
      </c>
      <c r="F125" s="126" t="s">
        <v>143</v>
      </c>
      <c r="J125" s="127">
        <f>BK125</f>
        <v>0</v>
      </c>
      <c r="L125" s="124"/>
      <c r="M125" s="128"/>
      <c r="P125" s="129">
        <f>P126+P134+P160</f>
        <v>14.1925554</v>
      </c>
      <c r="R125" s="129">
        <f>R126+R134+R160</f>
        <v>0.17256143199999999</v>
      </c>
      <c r="T125" s="130">
        <f>T126+T134+T160</f>
        <v>0.14512</v>
      </c>
      <c r="AR125" s="125" t="s">
        <v>75</v>
      </c>
      <c r="AT125" s="131" t="s">
        <v>66</v>
      </c>
      <c r="AU125" s="131" t="s">
        <v>67</v>
      </c>
      <c r="AY125" s="125" t="s">
        <v>144</v>
      </c>
      <c r="BK125" s="132">
        <f>BK126+BK134+BK160</f>
        <v>0</v>
      </c>
    </row>
    <row r="126" spans="2:65" s="11" customFormat="1" ht="22.9" customHeight="1">
      <c r="B126" s="124"/>
      <c r="D126" s="125" t="s">
        <v>66</v>
      </c>
      <c r="E126" s="133" t="s">
        <v>161</v>
      </c>
      <c r="F126" s="133" t="s">
        <v>162</v>
      </c>
      <c r="J126" s="134">
        <f>BK126</f>
        <v>0</v>
      </c>
      <c r="L126" s="124"/>
      <c r="M126" s="128"/>
      <c r="P126" s="129">
        <f>SUM(P127:P133)</f>
        <v>4.9275495999999999</v>
      </c>
      <c r="R126" s="129">
        <f>SUM(R127:R133)</f>
        <v>0.144408912</v>
      </c>
      <c r="T126" s="130">
        <f>SUM(T127:T133)</f>
        <v>0</v>
      </c>
      <c r="AR126" s="125" t="s">
        <v>75</v>
      </c>
      <c r="AT126" s="131" t="s">
        <v>66</v>
      </c>
      <c r="AU126" s="131" t="s">
        <v>75</v>
      </c>
      <c r="AY126" s="125" t="s">
        <v>144</v>
      </c>
      <c r="BK126" s="132">
        <f>SUM(BK127:BK133)</f>
        <v>0</v>
      </c>
    </row>
    <row r="127" spans="2:65" s="1" customFormat="1" ht="24.2" customHeight="1">
      <c r="B127" s="135"/>
      <c r="C127" s="136" t="s">
        <v>75</v>
      </c>
      <c r="D127" s="136" t="s">
        <v>147</v>
      </c>
      <c r="E127" s="137" t="s">
        <v>686</v>
      </c>
      <c r="F127" s="138" t="s">
        <v>687</v>
      </c>
      <c r="G127" s="139" t="s">
        <v>159</v>
      </c>
      <c r="H127" s="140">
        <v>36.28</v>
      </c>
      <c r="I127" s="141"/>
      <c r="J127" s="141">
        <f>ROUND(I127*H127,2)</f>
        <v>0</v>
      </c>
      <c r="K127" s="142"/>
      <c r="L127" s="29"/>
      <c r="M127" s="143" t="s">
        <v>1</v>
      </c>
      <c r="N127" s="144" t="s">
        <v>33</v>
      </c>
      <c r="O127" s="145">
        <v>0.13582</v>
      </c>
      <c r="P127" s="145">
        <f>O127*H127</f>
        <v>4.9275495999999999</v>
      </c>
      <c r="Q127" s="145">
        <v>3.9804000000000003E-3</v>
      </c>
      <c r="R127" s="145">
        <f>Q127*H127</f>
        <v>0.144408912</v>
      </c>
      <c r="S127" s="145">
        <v>0</v>
      </c>
      <c r="T127" s="146">
        <f>S127*H127</f>
        <v>0</v>
      </c>
      <c r="AR127" s="147" t="s">
        <v>151</v>
      </c>
      <c r="AT127" s="147" t="s">
        <v>147</v>
      </c>
      <c r="AU127" s="147" t="s">
        <v>152</v>
      </c>
      <c r="AY127" s="17" t="s">
        <v>144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7" t="s">
        <v>152</v>
      </c>
      <c r="BK127" s="148">
        <f>ROUND(I127*H127,2)</f>
        <v>0</v>
      </c>
      <c r="BL127" s="17" t="s">
        <v>151</v>
      </c>
      <c r="BM127" s="147" t="s">
        <v>152</v>
      </c>
    </row>
    <row r="128" spans="2:65" s="13" customFormat="1">
      <c r="B128" s="155"/>
      <c r="D128" s="150" t="s">
        <v>153</v>
      </c>
      <c r="E128" s="156" t="s">
        <v>1</v>
      </c>
      <c r="F128" s="157" t="s">
        <v>856</v>
      </c>
      <c r="H128" s="158">
        <v>40.479999999999997</v>
      </c>
      <c r="L128" s="155"/>
      <c r="M128" s="159"/>
      <c r="T128" s="160"/>
      <c r="AT128" s="156" t="s">
        <v>153</v>
      </c>
      <c r="AU128" s="156" t="s">
        <v>152</v>
      </c>
      <c r="AV128" s="13" t="s">
        <v>152</v>
      </c>
      <c r="AW128" s="13" t="s">
        <v>25</v>
      </c>
      <c r="AX128" s="13" t="s">
        <v>67</v>
      </c>
      <c r="AY128" s="156" t="s">
        <v>144</v>
      </c>
    </row>
    <row r="129" spans="2:65" s="12" customFormat="1">
      <c r="B129" s="149"/>
      <c r="D129" s="150" t="s">
        <v>153</v>
      </c>
      <c r="E129" s="151" t="s">
        <v>1</v>
      </c>
      <c r="F129" s="152" t="s">
        <v>744</v>
      </c>
      <c r="H129" s="151" t="s">
        <v>1</v>
      </c>
      <c r="L129" s="149"/>
      <c r="M129" s="153"/>
      <c r="T129" s="154"/>
      <c r="AT129" s="151" t="s">
        <v>153</v>
      </c>
      <c r="AU129" s="151" t="s">
        <v>152</v>
      </c>
      <c r="AV129" s="12" t="s">
        <v>75</v>
      </c>
      <c r="AW129" s="12" t="s">
        <v>25</v>
      </c>
      <c r="AX129" s="12" t="s">
        <v>67</v>
      </c>
      <c r="AY129" s="151" t="s">
        <v>144</v>
      </c>
    </row>
    <row r="130" spans="2:65" s="13" customFormat="1">
      <c r="B130" s="155"/>
      <c r="D130" s="150" t="s">
        <v>153</v>
      </c>
      <c r="E130" s="156" t="s">
        <v>1</v>
      </c>
      <c r="F130" s="157" t="s">
        <v>802</v>
      </c>
      <c r="H130" s="158">
        <v>-1.8</v>
      </c>
      <c r="L130" s="155"/>
      <c r="M130" s="159"/>
      <c r="T130" s="160"/>
      <c r="AT130" s="156" t="s">
        <v>153</v>
      </c>
      <c r="AU130" s="156" t="s">
        <v>152</v>
      </c>
      <c r="AV130" s="13" t="s">
        <v>152</v>
      </c>
      <c r="AW130" s="13" t="s">
        <v>25</v>
      </c>
      <c r="AX130" s="13" t="s">
        <v>67</v>
      </c>
      <c r="AY130" s="156" t="s">
        <v>144</v>
      </c>
    </row>
    <row r="131" spans="2:65" s="12" customFormat="1">
      <c r="B131" s="149"/>
      <c r="D131" s="150" t="s">
        <v>153</v>
      </c>
      <c r="E131" s="151" t="s">
        <v>1</v>
      </c>
      <c r="F131" s="152" t="s">
        <v>803</v>
      </c>
      <c r="H131" s="151" t="s">
        <v>1</v>
      </c>
      <c r="L131" s="149"/>
      <c r="M131" s="153"/>
      <c r="T131" s="154"/>
      <c r="AT131" s="151" t="s">
        <v>153</v>
      </c>
      <c r="AU131" s="151" t="s">
        <v>152</v>
      </c>
      <c r="AV131" s="12" t="s">
        <v>75</v>
      </c>
      <c r="AW131" s="12" t="s">
        <v>25</v>
      </c>
      <c r="AX131" s="12" t="s">
        <v>67</v>
      </c>
      <c r="AY131" s="151" t="s">
        <v>144</v>
      </c>
    </row>
    <row r="132" spans="2:65" s="13" customFormat="1">
      <c r="B132" s="155"/>
      <c r="D132" s="150" t="s">
        <v>153</v>
      </c>
      <c r="E132" s="156" t="s">
        <v>1</v>
      </c>
      <c r="F132" s="157" t="s">
        <v>826</v>
      </c>
      <c r="H132" s="158">
        <v>-2.4</v>
      </c>
      <c r="L132" s="155"/>
      <c r="M132" s="159"/>
      <c r="T132" s="160"/>
      <c r="AT132" s="156" t="s">
        <v>153</v>
      </c>
      <c r="AU132" s="156" t="s">
        <v>152</v>
      </c>
      <c r="AV132" s="13" t="s">
        <v>152</v>
      </c>
      <c r="AW132" s="13" t="s">
        <v>25</v>
      </c>
      <c r="AX132" s="13" t="s">
        <v>67</v>
      </c>
      <c r="AY132" s="156" t="s">
        <v>144</v>
      </c>
    </row>
    <row r="133" spans="2:65" s="14" customFormat="1">
      <c r="B133" s="161"/>
      <c r="D133" s="150" t="s">
        <v>153</v>
      </c>
      <c r="E133" s="162" t="s">
        <v>1</v>
      </c>
      <c r="F133" s="163" t="s">
        <v>156</v>
      </c>
      <c r="H133" s="164">
        <v>36.28</v>
      </c>
      <c r="L133" s="161"/>
      <c r="M133" s="165"/>
      <c r="T133" s="166"/>
      <c r="AT133" s="162" t="s">
        <v>153</v>
      </c>
      <c r="AU133" s="162" t="s">
        <v>152</v>
      </c>
      <c r="AV133" s="14" t="s">
        <v>151</v>
      </c>
      <c r="AW133" s="14" t="s">
        <v>25</v>
      </c>
      <c r="AX133" s="14" t="s">
        <v>75</v>
      </c>
      <c r="AY133" s="162" t="s">
        <v>144</v>
      </c>
    </row>
    <row r="134" spans="2:65" s="11" customFormat="1" ht="22.9" customHeight="1">
      <c r="B134" s="124"/>
      <c r="D134" s="125" t="s">
        <v>66</v>
      </c>
      <c r="E134" s="133" t="s">
        <v>191</v>
      </c>
      <c r="F134" s="133" t="s">
        <v>230</v>
      </c>
      <c r="J134" s="134">
        <f>BK134</f>
        <v>0</v>
      </c>
      <c r="L134" s="124"/>
      <c r="M134" s="128"/>
      <c r="P134" s="129">
        <f>SUM(P135:P159)</f>
        <v>8.6117612000000001</v>
      </c>
      <c r="R134" s="129">
        <f>SUM(R135:R159)</f>
        <v>2.8152519999999997E-2</v>
      </c>
      <c r="T134" s="130">
        <f>SUM(T135:T159)</f>
        <v>0.14512</v>
      </c>
      <c r="AR134" s="125" t="s">
        <v>75</v>
      </c>
      <c r="AT134" s="131" t="s">
        <v>66</v>
      </c>
      <c r="AU134" s="131" t="s">
        <v>75</v>
      </c>
      <c r="AY134" s="125" t="s">
        <v>144</v>
      </c>
      <c r="BK134" s="132">
        <f>SUM(BK135:BK159)</f>
        <v>0</v>
      </c>
    </row>
    <row r="135" spans="2:65" s="1" customFormat="1" ht="24.2" customHeight="1">
      <c r="B135" s="135"/>
      <c r="C135" s="136" t="s">
        <v>152</v>
      </c>
      <c r="D135" s="136" t="s">
        <v>147</v>
      </c>
      <c r="E135" s="137" t="s">
        <v>748</v>
      </c>
      <c r="F135" s="138" t="s">
        <v>749</v>
      </c>
      <c r="G135" s="139" t="s">
        <v>159</v>
      </c>
      <c r="H135" s="140">
        <v>18</v>
      </c>
      <c r="I135" s="141"/>
      <c r="J135" s="141">
        <f>ROUND(I135*H135,2)</f>
        <v>0</v>
      </c>
      <c r="K135" s="142"/>
      <c r="L135" s="29"/>
      <c r="M135" s="143" t="s">
        <v>1</v>
      </c>
      <c r="N135" s="144" t="s">
        <v>33</v>
      </c>
      <c r="O135" s="145">
        <v>9.9210000000000007E-2</v>
      </c>
      <c r="P135" s="145">
        <f>O135*H135</f>
        <v>1.7857800000000001</v>
      </c>
      <c r="Q135" s="145">
        <v>1.5286399999999999E-3</v>
      </c>
      <c r="R135" s="145">
        <f>Q135*H135</f>
        <v>2.7515519999999998E-2</v>
      </c>
      <c r="S135" s="145">
        <v>0</v>
      </c>
      <c r="T135" s="146">
        <f>S135*H135</f>
        <v>0</v>
      </c>
      <c r="AR135" s="147" t="s">
        <v>151</v>
      </c>
      <c r="AT135" s="147" t="s">
        <v>147</v>
      </c>
      <c r="AU135" s="147" t="s">
        <v>152</v>
      </c>
      <c r="AY135" s="17" t="s">
        <v>144</v>
      </c>
      <c r="BE135" s="148">
        <f>IF(N135="základná",J135,0)</f>
        <v>0</v>
      </c>
      <c r="BF135" s="148">
        <f>IF(N135="znížená",J135,0)</f>
        <v>0</v>
      </c>
      <c r="BG135" s="148">
        <f>IF(N135="zákl. prenesená",J135,0)</f>
        <v>0</v>
      </c>
      <c r="BH135" s="148">
        <f>IF(N135="zníž. prenesená",J135,0)</f>
        <v>0</v>
      </c>
      <c r="BI135" s="148">
        <f>IF(N135="nulová",J135,0)</f>
        <v>0</v>
      </c>
      <c r="BJ135" s="17" t="s">
        <v>152</v>
      </c>
      <c r="BK135" s="148">
        <f>ROUND(I135*H135,2)</f>
        <v>0</v>
      </c>
      <c r="BL135" s="17" t="s">
        <v>151</v>
      </c>
      <c r="BM135" s="147" t="s">
        <v>151</v>
      </c>
    </row>
    <row r="136" spans="2:65" s="12" customFormat="1">
      <c r="B136" s="149"/>
      <c r="D136" s="150" t="s">
        <v>153</v>
      </c>
      <c r="E136" s="151" t="s">
        <v>1</v>
      </c>
      <c r="F136" s="152" t="s">
        <v>750</v>
      </c>
      <c r="H136" s="151" t="s">
        <v>1</v>
      </c>
      <c r="L136" s="149"/>
      <c r="M136" s="153"/>
      <c r="T136" s="154"/>
      <c r="AT136" s="151" t="s">
        <v>153</v>
      </c>
      <c r="AU136" s="151" t="s">
        <v>152</v>
      </c>
      <c r="AV136" s="12" t="s">
        <v>75</v>
      </c>
      <c r="AW136" s="12" t="s">
        <v>25</v>
      </c>
      <c r="AX136" s="12" t="s">
        <v>67</v>
      </c>
      <c r="AY136" s="151" t="s">
        <v>144</v>
      </c>
    </row>
    <row r="137" spans="2:65" s="13" customFormat="1">
      <c r="B137" s="155"/>
      <c r="D137" s="150" t="s">
        <v>153</v>
      </c>
      <c r="E137" s="156" t="s">
        <v>1</v>
      </c>
      <c r="F137" s="157" t="s">
        <v>857</v>
      </c>
      <c r="H137" s="158">
        <v>18</v>
      </c>
      <c r="L137" s="155"/>
      <c r="M137" s="159"/>
      <c r="T137" s="160"/>
      <c r="AT137" s="156" t="s">
        <v>153</v>
      </c>
      <c r="AU137" s="156" t="s">
        <v>152</v>
      </c>
      <c r="AV137" s="13" t="s">
        <v>152</v>
      </c>
      <c r="AW137" s="13" t="s">
        <v>25</v>
      </c>
      <c r="AX137" s="13" t="s">
        <v>67</v>
      </c>
      <c r="AY137" s="156" t="s">
        <v>144</v>
      </c>
    </row>
    <row r="138" spans="2:65" s="14" customFormat="1">
      <c r="B138" s="161"/>
      <c r="D138" s="150" t="s">
        <v>153</v>
      </c>
      <c r="E138" s="162" t="s">
        <v>1</v>
      </c>
      <c r="F138" s="163" t="s">
        <v>156</v>
      </c>
      <c r="H138" s="164">
        <v>18</v>
      </c>
      <c r="L138" s="161"/>
      <c r="M138" s="165"/>
      <c r="T138" s="166"/>
      <c r="AT138" s="162" t="s">
        <v>153</v>
      </c>
      <c r="AU138" s="162" t="s">
        <v>152</v>
      </c>
      <c r="AV138" s="14" t="s">
        <v>151</v>
      </c>
      <c r="AW138" s="14" t="s">
        <v>25</v>
      </c>
      <c r="AX138" s="14" t="s">
        <v>75</v>
      </c>
      <c r="AY138" s="162" t="s">
        <v>144</v>
      </c>
    </row>
    <row r="139" spans="2:65" s="1" customFormat="1" ht="16.5" customHeight="1">
      <c r="B139" s="135"/>
      <c r="C139" s="136" t="s">
        <v>145</v>
      </c>
      <c r="D139" s="136" t="s">
        <v>147</v>
      </c>
      <c r="E139" s="137" t="s">
        <v>254</v>
      </c>
      <c r="F139" s="138" t="s">
        <v>255</v>
      </c>
      <c r="G139" s="139" t="s">
        <v>159</v>
      </c>
      <c r="H139" s="140">
        <v>13</v>
      </c>
      <c r="I139" s="141"/>
      <c r="J139" s="141">
        <f>ROUND(I139*H139,2)</f>
        <v>0</v>
      </c>
      <c r="K139" s="142"/>
      <c r="L139" s="29"/>
      <c r="M139" s="143" t="s">
        <v>1</v>
      </c>
      <c r="N139" s="144" t="s">
        <v>33</v>
      </c>
      <c r="O139" s="145">
        <v>0.32401000000000002</v>
      </c>
      <c r="P139" s="145">
        <f>O139*H139</f>
        <v>4.2121300000000002</v>
      </c>
      <c r="Q139" s="145">
        <v>4.8999999999999998E-5</v>
      </c>
      <c r="R139" s="145">
        <f>Q139*H139</f>
        <v>6.3699999999999998E-4</v>
      </c>
      <c r="S139" s="145">
        <v>0</v>
      </c>
      <c r="T139" s="146">
        <f>S139*H139</f>
        <v>0</v>
      </c>
      <c r="AR139" s="147" t="s">
        <v>151</v>
      </c>
      <c r="AT139" s="147" t="s">
        <v>147</v>
      </c>
      <c r="AU139" s="147" t="s">
        <v>152</v>
      </c>
      <c r="AY139" s="17" t="s">
        <v>144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7" t="s">
        <v>152</v>
      </c>
      <c r="BK139" s="148">
        <f>ROUND(I139*H139,2)</f>
        <v>0</v>
      </c>
      <c r="BL139" s="17" t="s">
        <v>151</v>
      </c>
      <c r="BM139" s="147" t="s">
        <v>161</v>
      </c>
    </row>
    <row r="140" spans="2:65" s="1" customFormat="1" ht="33" customHeight="1">
      <c r="B140" s="135"/>
      <c r="C140" s="136" t="s">
        <v>151</v>
      </c>
      <c r="D140" s="136" t="s">
        <v>147</v>
      </c>
      <c r="E140" s="137" t="s">
        <v>759</v>
      </c>
      <c r="F140" s="138" t="s">
        <v>760</v>
      </c>
      <c r="G140" s="139" t="s">
        <v>159</v>
      </c>
      <c r="H140" s="140">
        <v>36.28</v>
      </c>
      <c r="I140" s="141"/>
      <c r="J140" s="141">
        <f>ROUND(I140*H140,2)</f>
        <v>0</v>
      </c>
      <c r="K140" s="142"/>
      <c r="L140" s="29"/>
      <c r="M140" s="143" t="s">
        <v>1</v>
      </c>
      <c r="N140" s="144" t="s">
        <v>33</v>
      </c>
      <c r="O140" s="145">
        <v>2.929E-2</v>
      </c>
      <c r="P140" s="145">
        <f>O140*H140</f>
        <v>1.0626412000000001</v>
      </c>
      <c r="Q140" s="145">
        <v>0</v>
      </c>
      <c r="R140" s="145">
        <f>Q140*H140</f>
        <v>0</v>
      </c>
      <c r="S140" s="145">
        <v>4.0000000000000001E-3</v>
      </c>
      <c r="T140" s="146">
        <f>S140*H140</f>
        <v>0.14512</v>
      </c>
      <c r="AR140" s="147" t="s">
        <v>151</v>
      </c>
      <c r="AT140" s="147" t="s">
        <v>147</v>
      </c>
      <c r="AU140" s="147" t="s">
        <v>152</v>
      </c>
      <c r="AY140" s="17" t="s">
        <v>144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7" t="s">
        <v>152</v>
      </c>
      <c r="BK140" s="148">
        <f>ROUND(I140*H140,2)</f>
        <v>0</v>
      </c>
      <c r="BL140" s="17" t="s">
        <v>151</v>
      </c>
      <c r="BM140" s="147" t="s">
        <v>168</v>
      </c>
    </row>
    <row r="141" spans="2:65" s="13" customFormat="1">
      <c r="B141" s="155"/>
      <c r="D141" s="150" t="s">
        <v>153</v>
      </c>
      <c r="E141" s="156" t="s">
        <v>1</v>
      </c>
      <c r="F141" s="157" t="s">
        <v>856</v>
      </c>
      <c r="H141" s="158">
        <v>40.479999999999997</v>
      </c>
      <c r="L141" s="155"/>
      <c r="M141" s="159"/>
      <c r="T141" s="160"/>
      <c r="AT141" s="156" t="s">
        <v>153</v>
      </c>
      <c r="AU141" s="156" t="s">
        <v>152</v>
      </c>
      <c r="AV141" s="13" t="s">
        <v>152</v>
      </c>
      <c r="AW141" s="13" t="s">
        <v>25</v>
      </c>
      <c r="AX141" s="13" t="s">
        <v>67</v>
      </c>
      <c r="AY141" s="156" t="s">
        <v>144</v>
      </c>
    </row>
    <row r="142" spans="2:65" s="12" customFormat="1">
      <c r="B142" s="149"/>
      <c r="D142" s="150" t="s">
        <v>153</v>
      </c>
      <c r="E142" s="151" t="s">
        <v>1</v>
      </c>
      <c r="F142" s="152" t="s">
        <v>744</v>
      </c>
      <c r="H142" s="151" t="s">
        <v>1</v>
      </c>
      <c r="L142" s="149"/>
      <c r="M142" s="153"/>
      <c r="T142" s="154"/>
      <c r="AT142" s="151" t="s">
        <v>153</v>
      </c>
      <c r="AU142" s="151" t="s">
        <v>152</v>
      </c>
      <c r="AV142" s="12" t="s">
        <v>75</v>
      </c>
      <c r="AW142" s="12" t="s">
        <v>25</v>
      </c>
      <c r="AX142" s="12" t="s">
        <v>67</v>
      </c>
      <c r="AY142" s="151" t="s">
        <v>144</v>
      </c>
    </row>
    <row r="143" spans="2:65" s="13" customFormat="1">
      <c r="B143" s="155"/>
      <c r="D143" s="150" t="s">
        <v>153</v>
      </c>
      <c r="E143" s="156" t="s">
        <v>1</v>
      </c>
      <c r="F143" s="157" t="s">
        <v>802</v>
      </c>
      <c r="H143" s="158">
        <v>-1.8</v>
      </c>
      <c r="L143" s="155"/>
      <c r="M143" s="159"/>
      <c r="T143" s="160"/>
      <c r="AT143" s="156" t="s">
        <v>153</v>
      </c>
      <c r="AU143" s="156" t="s">
        <v>152</v>
      </c>
      <c r="AV143" s="13" t="s">
        <v>152</v>
      </c>
      <c r="AW143" s="13" t="s">
        <v>25</v>
      </c>
      <c r="AX143" s="13" t="s">
        <v>67</v>
      </c>
      <c r="AY143" s="156" t="s">
        <v>144</v>
      </c>
    </row>
    <row r="144" spans="2:65" s="12" customFormat="1">
      <c r="B144" s="149"/>
      <c r="D144" s="150" t="s">
        <v>153</v>
      </c>
      <c r="E144" s="151" t="s">
        <v>1</v>
      </c>
      <c r="F144" s="152" t="s">
        <v>803</v>
      </c>
      <c r="H144" s="151" t="s">
        <v>1</v>
      </c>
      <c r="L144" s="149"/>
      <c r="M144" s="153"/>
      <c r="T144" s="154"/>
      <c r="AT144" s="151" t="s">
        <v>153</v>
      </c>
      <c r="AU144" s="151" t="s">
        <v>152</v>
      </c>
      <c r="AV144" s="12" t="s">
        <v>75</v>
      </c>
      <c r="AW144" s="12" t="s">
        <v>25</v>
      </c>
      <c r="AX144" s="12" t="s">
        <v>67</v>
      </c>
      <c r="AY144" s="151" t="s">
        <v>144</v>
      </c>
    </row>
    <row r="145" spans="2:65" s="13" customFormat="1">
      <c r="B145" s="155"/>
      <c r="D145" s="150" t="s">
        <v>153</v>
      </c>
      <c r="E145" s="156" t="s">
        <v>1</v>
      </c>
      <c r="F145" s="157" t="s">
        <v>826</v>
      </c>
      <c r="H145" s="158">
        <v>-2.4</v>
      </c>
      <c r="L145" s="155"/>
      <c r="M145" s="159"/>
      <c r="T145" s="160"/>
      <c r="AT145" s="156" t="s">
        <v>153</v>
      </c>
      <c r="AU145" s="156" t="s">
        <v>152</v>
      </c>
      <c r="AV145" s="13" t="s">
        <v>152</v>
      </c>
      <c r="AW145" s="13" t="s">
        <v>25</v>
      </c>
      <c r="AX145" s="13" t="s">
        <v>67</v>
      </c>
      <c r="AY145" s="156" t="s">
        <v>144</v>
      </c>
    </row>
    <row r="146" spans="2:65" s="14" customFormat="1">
      <c r="B146" s="161"/>
      <c r="D146" s="150" t="s">
        <v>153</v>
      </c>
      <c r="E146" s="162" t="s">
        <v>1</v>
      </c>
      <c r="F146" s="163" t="s">
        <v>156</v>
      </c>
      <c r="H146" s="164">
        <v>36.28</v>
      </c>
      <c r="L146" s="161"/>
      <c r="M146" s="165"/>
      <c r="T146" s="166"/>
      <c r="AT146" s="162" t="s">
        <v>153</v>
      </c>
      <c r="AU146" s="162" t="s">
        <v>152</v>
      </c>
      <c r="AV146" s="14" t="s">
        <v>151</v>
      </c>
      <c r="AW146" s="14" t="s">
        <v>25</v>
      </c>
      <c r="AX146" s="14" t="s">
        <v>75</v>
      </c>
      <c r="AY146" s="162" t="s">
        <v>144</v>
      </c>
    </row>
    <row r="147" spans="2:65" s="1" customFormat="1" ht="21.75" customHeight="1">
      <c r="B147" s="135"/>
      <c r="C147" s="136" t="s">
        <v>171</v>
      </c>
      <c r="D147" s="136" t="s">
        <v>147</v>
      </c>
      <c r="E147" s="137" t="s">
        <v>323</v>
      </c>
      <c r="F147" s="138" t="s">
        <v>324</v>
      </c>
      <c r="G147" s="139" t="s">
        <v>325</v>
      </c>
      <c r="H147" s="140">
        <v>0.28999999999999998</v>
      </c>
      <c r="I147" s="141"/>
      <c r="J147" s="141">
        <f>ROUND(I147*H147,2)</f>
        <v>0</v>
      </c>
      <c r="K147" s="142"/>
      <c r="L147" s="29"/>
      <c r="M147" s="143" t="s">
        <v>1</v>
      </c>
      <c r="N147" s="144" t="s">
        <v>33</v>
      </c>
      <c r="O147" s="145">
        <v>1.972</v>
      </c>
      <c r="P147" s="145">
        <f>O147*H147</f>
        <v>0.57187999999999994</v>
      </c>
      <c r="Q147" s="145">
        <v>0</v>
      </c>
      <c r="R147" s="145">
        <f>Q147*H147</f>
        <v>0</v>
      </c>
      <c r="S147" s="145">
        <v>0</v>
      </c>
      <c r="T147" s="146">
        <f>S147*H147</f>
        <v>0</v>
      </c>
      <c r="AR147" s="147" t="s">
        <v>151</v>
      </c>
      <c r="AT147" s="147" t="s">
        <v>147</v>
      </c>
      <c r="AU147" s="147" t="s">
        <v>152</v>
      </c>
      <c r="AY147" s="17" t="s">
        <v>144</v>
      </c>
      <c r="BE147" s="148">
        <f>IF(N147="základná",J147,0)</f>
        <v>0</v>
      </c>
      <c r="BF147" s="148">
        <f>IF(N147="znížená",J147,0)</f>
        <v>0</v>
      </c>
      <c r="BG147" s="148">
        <f>IF(N147="zákl. prenesená",J147,0)</f>
        <v>0</v>
      </c>
      <c r="BH147" s="148">
        <f>IF(N147="zníž. prenesená",J147,0)</f>
        <v>0</v>
      </c>
      <c r="BI147" s="148">
        <f>IF(N147="nulová",J147,0)</f>
        <v>0</v>
      </c>
      <c r="BJ147" s="17" t="s">
        <v>152</v>
      </c>
      <c r="BK147" s="148">
        <f>ROUND(I147*H147,2)</f>
        <v>0</v>
      </c>
      <c r="BL147" s="17" t="s">
        <v>151</v>
      </c>
      <c r="BM147" s="147" t="s">
        <v>101</v>
      </c>
    </row>
    <row r="148" spans="2:65" s="1" customFormat="1" ht="24.2" customHeight="1">
      <c r="B148" s="135"/>
      <c r="C148" s="136" t="s">
        <v>161</v>
      </c>
      <c r="D148" s="136" t="s">
        <v>147</v>
      </c>
      <c r="E148" s="137" t="s">
        <v>327</v>
      </c>
      <c r="F148" s="138" t="s">
        <v>328</v>
      </c>
      <c r="G148" s="139" t="s">
        <v>325</v>
      </c>
      <c r="H148" s="140">
        <v>0.57999999999999996</v>
      </c>
      <c r="I148" s="141"/>
      <c r="J148" s="141">
        <f>ROUND(I148*H148,2)</f>
        <v>0</v>
      </c>
      <c r="K148" s="142"/>
      <c r="L148" s="29"/>
      <c r="M148" s="143" t="s">
        <v>1</v>
      </c>
      <c r="N148" s="144" t="s">
        <v>33</v>
      </c>
      <c r="O148" s="145">
        <v>0.61899999999999999</v>
      </c>
      <c r="P148" s="145">
        <f>O148*H148</f>
        <v>0.35901999999999995</v>
      </c>
      <c r="Q148" s="145">
        <v>0</v>
      </c>
      <c r="R148" s="145">
        <f>Q148*H148</f>
        <v>0</v>
      </c>
      <c r="S148" s="145">
        <v>0</v>
      </c>
      <c r="T148" s="146">
        <f>S148*H148</f>
        <v>0</v>
      </c>
      <c r="AR148" s="147" t="s">
        <v>151</v>
      </c>
      <c r="AT148" s="147" t="s">
        <v>147</v>
      </c>
      <c r="AU148" s="147" t="s">
        <v>152</v>
      </c>
      <c r="AY148" s="17" t="s">
        <v>144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7" t="s">
        <v>152</v>
      </c>
      <c r="BK148" s="148">
        <f>ROUND(I148*H148,2)</f>
        <v>0</v>
      </c>
      <c r="BL148" s="17" t="s">
        <v>151</v>
      </c>
      <c r="BM148" s="147" t="s">
        <v>178</v>
      </c>
    </row>
    <row r="149" spans="2:65" s="13" customFormat="1">
      <c r="B149" s="155"/>
      <c r="D149" s="150" t="s">
        <v>153</v>
      </c>
      <c r="E149" s="156" t="s">
        <v>1</v>
      </c>
      <c r="F149" s="157" t="s">
        <v>858</v>
      </c>
      <c r="H149" s="158">
        <v>0.57999999999999996</v>
      </c>
      <c r="L149" s="155"/>
      <c r="M149" s="159"/>
      <c r="T149" s="160"/>
      <c r="AT149" s="156" t="s">
        <v>153</v>
      </c>
      <c r="AU149" s="156" t="s">
        <v>152</v>
      </c>
      <c r="AV149" s="13" t="s">
        <v>152</v>
      </c>
      <c r="AW149" s="13" t="s">
        <v>25</v>
      </c>
      <c r="AX149" s="13" t="s">
        <v>67</v>
      </c>
      <c r="AY149" s="156" t="s">
        <v>144</v>
      </c>
    </row>
    <row r="150" spans="2:65" s="14" customFormat="1">
      <c r="B150" s="161"/>
      <c r="D150" s="150" t="s">
        <v>153</v>
      </c>
      <c r="E150" s="162" t="s">
        <v>1</v>
      </c>
      <c r="F150" s="163" t="s">
        <v>156</v>
      </c>
      <c r="H150" s="164">
        <v>0.57999999999999996</v>
      </c>
      <c r="L150" s="161"/>
      <c r="M150" s="165"/>
      <c r="T150" s="166"/>
      <c r="AT150" s="162" t="s">
        <v>153</v>
      </c>
      <c r="AU150" s="162" t="s">
        <v>152</v>
      </c>
      <c r="AV150" s="14" t="s">
        <v>151</v>
      </c>
      <c r="AW150" s="14" t="s">
        <v>25</v>
      </c>
      <c r="AX150" s="14" t="s">
        <v>75</v>
      </c>
      <c r="AY150" s="162" t="s">
        <v>144</v>
      </c>
    </row>
    <row r="151" spans="2:65" s="1" customFormat="1" ht="24.2" customHeight="1">
      <c r="B151" s="135"/>
      <c r="C151" s="136" t="s">
        <v>180</v>
      </c>
      <c r="D151" s="136" t="s">
        <v>147</v>
      </c>
      <c r="E151" s="137" t="s">
        <v>332</v>
      </c>
      <c r="F151" s="138" t="s">
        <v>333</v>
      </c>
      <c r="G151" s="139" t="s">
        <v>325</v>
      </c>
      <c r="H151" s="140">
        <v>0.28999999999999998</v>
      </c>
      <c r="I151" s="141"/>
      <c r="J151" s="141">
        <f>ROUND(I151*H151,2)</f>
        <v>0</v>
      </c>
      <c r="K151" s="142"/>
      <c r="L151" s="29"/>
      <c r="M151" s="143" t="s">
        <v>1</v>
      </c>
      <c r="N151" s="144" t="s">
        <v>33</v>
      </c>
      <c r="O151" s="145">
        <v>0.89</v>
      </c>
      <c r="P151" s="145">
        <f>O151*H151</f>
        <v>0.2581</v>
      </c>
      <c r="Q151" s="145">
        <v>0</v>
      </c>
      <c r="R151" s="145">
        <f>Q151*H151</f>
        <v>0</v>
      </c>
      <c r="S151" s="145">
        <v>0</v>
      </c>
      <c r="T151" s="146">
        <f>S151*H151</f>
        <v>0</v>
      </c>
      <c r="AR151" s="147" t="s">
        <v>151</v>
      </c>
      <c r="AT151" s="147" t="s">
        <v>147</v>
      </c>
      <c r="AU151" s="147" t="s">
        <v>152</v>
      </c>
      <c r="AY151" s="17" t="s">
        <v>144</v>
      </c>
      <c r="BE151" s="148">
        <f>IF(N151="základná",J151,0)</f>
        <v>0</v>
      </c>
      <c r="BF151" s="148">
        <f>IF(N151="znížená",J151,0)</f>
        <v>0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7" t="s">
        <v>152</v>
      </c>
      <c r="BK151" s="148">
        <f>ROUND(I151*H151,2)</f>
        <v>0</v>
      </c>
      <c r="BL151" s="17" t="s">
        <v>151</v>
      </c>
      <c r="BM151" s="147" t="s">
        <v>183</v>
      </c>
    </row>
    <row r="152" spans="2:65" s="1" customFormat="1" ht="24.2" customHeight="1">
      <c r="B152" s="135"/>
      <c r="C152" s="136" t="s">
        <v>168</v>
      </c>
      <c r="D152" s="136" t="s">
        <v>147</v>
      </c>
      <c r="E152" s="137" t="s">
        <v>335</v>
      </c>
      <c r="F152" s="138" t="s">
        <v>336</v>
      </c>
      <c r="G152" s="139" t="s">
        <v>325</v>
      </c>
      <c r="H152" s="140">
        <v>1.45</v>
      </c>
      <c r="I152" s="141"/>
      <c r="J152" s="141">
        <f>ROUND(I152*H152,2)</f>
        <v>0</v>
      </c>
      <c r="K152" s="142"/>
      <c r="L152" s="29"/>
      <c r="M152" s="143" t="s">
        <v>1</v>
      </c>
      <c r="N152" s="144" t="s">
        <v>33</v>
      </c>
      <c r="O152" s="145">
        <v>0.1</v>
      </c>
      <c r="P152" s="145">
        <f>O152*H152</f>
        <v>0.14499999999999999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151</v>
      </c>
      <c r="AT152" s="147" t="s">
        <v>147</v>
      </c>
      <c r="AU152" s="147" t="s">
        <v>152</v>
      </c>
      <c r="AY152" s="17" t="s">
        <v>144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7" t="s">
        <v>152</v>
      </c>
      <c r="BK152" s="148">
        <f>ROUND(I152*H152,2)</f>
        <v>0</v>
      </c>
      <c r="BL152" s="17" t="s">
        <v>151</v>
      </c>
      <c r="BM152" s="147" t="s">
        <v>187</v>
      </c>
    </row>
    <row r="153" spans="2:65" s="13" customFormat="1">
      <c r="B153" s="155"/>
      <c r="D153" s="150" t="s">
        <v>153</v>
      </c>
      <c r="E153" s="156" t="s">
        <v>1</v>
      </c>
      <c r="F153" s="157" t="s">
        <v>859</v>
      </c>
      <c r="H153" s="158">
        <v>1.45</v>
      </c>
      <c r="L153" s="155"/>
      <c r="M153" s="159"/>
      <c r="T153" s="160"/>
      <c r="AT153" s="156" t="s">
        <v>153</v>
      </c>
      <c r="AU153" s="156" t="s">
        <v>152</v>
      </c>
      <c r="AV153" s="13" t="s">
        <v>152</v>
      </c>
      <c r="AW153" s="13" t="s">
        <v>25</v>
      </c>
      <c r="AX153" s="13" t="s">
        <v>67</v>
      </c>
      <c r="AY153" s="156" t="s">
        <v>144</v>
      </c>
    </row>
    <row r="154" spans="2:65" s="14" customFormat="1">
      <c r="B154" s="161"/>
      <c r="D154" s="150" t="s">
        <v>153</v>
      </c>
      <c r="E154" s="162" t="s">
        <v>1</v>
      </c>
      <c r="F154" s="163" t="s">
        <v>156</v>
      </c>
      <c r="H154" s="164">
        <v>1.45</v>
      </c>
      <c r="L154" s="161"/>
      <c r="M154" s="165"/>
      <c r="T154" s="166"/>
      <c r="AT154" s="162" t="s">
        <v>153</v>
      </c>
      <c r="AU154" s="162" t="s">
        <v>152</v>
      </c>
      <c r="AV154" s="14" t="s">
        <v>151</v>
      </c>
      <c r="AW154" s="14" t="s">
        <v>25</v>
      </c>
      <c r="AX154" s="14" t="s">
        <v>75</v>
      </c>
      <c r="AY154" s="162" t="s">
        <v>144</v>
      </c>
    </row>
    <row r="155" spans="2:65" s="1" customFormat="1" ht="24.2" customHeight="1">
      <c r="B155" s="135"/>
      <c r="C155" s="136" t="s">
        <v>191</v>
      </c>
      <c r="D155" s="136" t="s">
        <v>147</v>
      </c>
      <c r="E155" s="137" t="s">
        <v>340</v>
      </c>
      <c r="F155" s="138" t="s">
        <v>341</v>
      </c>
      <c r="G155" s="139" t="s">
        <v>325</v>
      </c>
      <c r="H155" s="140">
        <v>0.28999999999999998</v>
      </c>
      <c r="I155" s="141"/>
      <c r="J155" s="141">
        <f>ROUND(I155*H155,2)</f>
        <v>0</v>
      </c>
      <c r="K155" s="142"/>
      <c r="L155" s="29"/>
      <c r="M155" s="143" t="s">
        <v>1</v>
      </c>
      <c r="N155" s="144" t="s">
        <v>33</v>
      </c>
      <c r="O155" s="145">
        <v>0.749</v>
      </c>
      <c r="P155" s="145">
        <f>O155*H155</f>
        <v>0.21720999999999999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151</v>
      </c>
      <c r="AT155" s="147" t="s">
        <v>147</v>
      </c>
      <c r="AU155" s="147" t="s">
        <v>152</v>
      </c>
      <c r="AY155" s="17" t="s">
        <v>144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7" t="s">
        <v>152</v>
      </c>
      <c r="BK155" s="148">
        <f>ROUND(I155*H155,2)</f>
        <v>0</v>
      </c>
      <c r="BL155" s="17" t="s">
        <v>151</v>
      </c>
      <c r="BM155" s="147" t="s">
        <v>194</v>
      </c>
    </row>
    <row r="156" spans="2:65" s="1" customFormat="1" ht="24.2" customHeight="1">
      <c r="B156" s="135"/>
      <c r="C156" s="136" t="s">
        <v>101</v>
      </c>
      <c r="D156" s="136" t="s">
        <v>147</v>
      </c>
      <c r="E156" s="137" t="s">
        <v>343</v>
      </c>
      <c r="F156" s="138" t="s">
        <v>344</v>
      </c>
      <c r="G156" s="139" t="s">
        <v>325</v>
      </c>
      <c r="H156" s="140">
        <v>0.28999999999999998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33</v>
      </c>
      <c r="O156" s="145">
        <v>0</v>
      </c>
      <c r="P156" s="145">
        <f>O156*H156</f>
        <v>0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151</v>
      </c>
      <c r="AT156" s="147" t="s">
        <v>147</v>
      </c>
      <c r="AU156" s="147" t="s">
        <v>152</v>
      </c>
      <c r="AY156" s="17" t="s">
        <v>144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7" t="s">
        <v>152</v>
      </c>
      <c r="BK156" s="148">
        <f>ROUND(I156*H156,2)</f>
        <v>0</v>
      </c>
      <c r="BL156" s="17" t="s">
        <v>151</v>
      </c>
      <c r="BM156" s="147" t="s">
        <v>202</v>
      </c>
    </row>
    <row r="157" spans="2:65" s="1" customFormat="1" ht="16.5" customHeight="1">
      <c r="B157" s="135"/>
      <c r="C157" s="136" t="s">
        <v>207</v>
      </c>
      <c r="D157" s="136" t="s">
        <v>147</v>
      </c>
      <c r="E157" s="137" t="s">
        <v>347</v>
      </c>
      <c r="F157" s="138" t="s">
        <v>348</v>
      </c>
      <c r="G157" s="139" t="s">
        <v>223</v>
      </c>
      <c r="H157" s="140">
        <v>1</v>
      </c>
      <c r="I157" s="141"/>
      <c r="J157" s="141">
        <f>ROUND(I157*H157,2)</f>
        <v>0</v>
      </c>
      <c r="K157" s="142"/>
      <c r="L157" s="29"/>
      <c r="M157" s="143" t="s">
        <v>1</v>
      </c>
      <c r="N157" s="144" t="s">
        <v>33</v>
      </c>
      <c r="O157" s="145">
        <v>0</v>
      </c>
      <c r="P157" s="145">
        <f>O157*H157</f>
        <v>0</v>
      </c>
      <c r="Q157" s="145">
        <v>0</v>
      </c>
      <c r="R157" s="145">
        <f>Q157*H157</f>
        <v>0</v>
      </c>
      <c r="S157" s="145">
        <v>0</v>
      </c>
      <c r="T157" s="146">
        <f>S157*H157</f>
        <v>0</v>
      </c>
      <c r="AR157" s="147" t="s">
        <v>151</v>
      </c>
      <c r="AT157" s="147" t="s">
        <v>147</v>
      </c>
      <c r="AU157" s="147" t="s">
        <v>152</v>
      </c>
      <c r="AY157" s="17" t="s">
        <v>144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7" t="s">
        <v>152</v>
      </c>
      <c r="BK157" s="148">
        <f>ROUND(I157*H157,2)</f>
        <v>0</v>
      </c>
      <c r="BL157" s="17" t="s">
        <v>151</v>
      </c>
      <c r="BM157" s="147" t="s">
        <v>210</v>
      </c>
    </row>
    <row r="158" spans="2:65" s="1" customFormat="1" ht="16.5" customHeight="1">
      <c r="B158" s="135"/>
      <c r="C158" s="136" t="s">
        <v>178</v>
      </c>
      <c r="D158" s="136" t="s">
        <v>147</v>
      </c>
      <c r="E158" s="137" t="s">
        <v>350</v>
      </c>
      <c r="F158" s="138" t="s">
        <v>351</v>
      </c>
      <c r="G158" s="139" t="s">
        <v>352</v>
      </c>
      <c r="H158" s="140">
        <v>1075</v>
      </c>
      <c r="I158" s="141"/>
      <c r="J158" s="141">
        <f>ROUND(I158*H158,2)</f>
        <v>0</v>
      </c>
      <c r="K158" s="142"/>
      <c r="L158" s="29"/>
      <c r="M158" s="143" t="s">
        <v>1</v>
      </c>
      <c r="N158" s="144" t="s">
        <v>33</v>
      </c>
      <c r="O158" s="145">
        <v>0</v>
      </c>
      <c r="P158" s="145">
        <f>O158*H158</f>
        <v>0</v>
      </c>
      <c r="Q158" s="145">
        <v>0</v>
      </c>
      <c r="R158" s="145">
        <f>Q158*H158</f>
        <v>0</v>
      </c>
      <c r="S158" s="145">
        <v>0</v>
      </c>
      <c r="T158" s="146">
        <f>S158*H158</f>
        <v>0</v>
      </c>
      <c r="AR158" s="147" t="s">
        <v>151</v>
      </c>
      <c r="AT158" s="147" t="s">
        <v>147</v>
      </c>
      <c r="AU158" s="147" t="s">
        <v>152</v>
      </c>
      <c r="AY158" s="17" t="s">
        <v>144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7" t="s">
        <v>152</v>
      </c>
      <c r="BK158" s="148">
        <f>ROUND(I158*H158,2)</f>
        <v>0</v>
      </c>
      <c r="BL158" s="17" t="s">
        <v>151</v>
      </c>
      <c r="BM158" s="147" t="s">
        <v>215</v>
      </c>
    </row>
    <row r="159" spans="2:65" s="1" customFormat="1" ht="16.5" customHeight="1">
      <c r="B159" s="135"/>
      <c r="C159" s="136" t="s">
        <v>217</v>
      </c>
      <c r="D159" s="136" t="s">
        <v>147</v>
      </c>
      <c r="E159" s="137" t="s">
        <v>355</v>
      </c>
      <c r="F159" s="138" t="s">
        <v>356</v>
      </c>
      <c r="G159" s="139" t="s">
        <v>352</v>
      </c>
      <c r="H159" s="140">
        <v>1075</v>
      </c>
      <c r="I159" s="141"/>
      <c r="J159" s="141">
        <f>ROUND(I159*H159,2)</f>
        <v>0</v>
      </c>
      <c r="K159" s="142"/>
      <c r="L159" s="29"/>
      <c r="M159" s="143" t="s">
        <v>1</v>
      </c>
      <c r="N159" s="144" t="s">
        <v>33</v>
      </c>
      <c r="O159" s="145">
        <v>0</v>
      </c>
      <c r="P159" s="145">
        <f>O159*H159</f>
        <v>0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151</v>
      </c>
      <c r="AT159" s="147" t="s">
        <v>147</v>
      </c>
      <c r="AU159" s="147" t="s">
        <v>152</v>
      </c>
      <c r="AY159" s="17" t="s">
        <v>144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7" t="s">
        <v>152</v>
      </c>
      <c r="BK159" s="148">
        <f>ROUND(I159*H159,2)</f>
        <v>0</v>
      </c>
      <c r="BL159" s="17" t="s">
        <v>151</v>
      </c>
      <c r="BM159" s="147" t="s">
        <v>220</v>
      </c>
    </row>
    <row r="160" spans="2:65" s="11" customFormat="1" ht="22.9" customHeight="1">
      <c r="B160" s="124"/>
      <c r="D160" s="125" t="s">
        <v>66</v>
      </c>
      <c r="E160" s="133" t="s">
        <v>358</v>
      </c>
      <c r="F160" s="133" t="s">
        <v>359</v>
      </c>
      <c r="J160" s="134">
        <f>BK160</f>
        <v>0</v>
      </c>
      <c r="L160" s="124"/>
      <c r="M160" s="128"/>
      <c r="P160" s="129">
        <f>SUM(P161:P167)</f>
        <v>0.65324459999999995</v>
      </c>
      <c r="R160" s="129">
        <f>SUM(R161:R167)</f>
        <v>0</v>
      </c>
      <c r="T160" s="130">
        <f>SUM(T161:T167)</f>
        <v>0</v>
      </c>
      <c r="AR160" s="125" t="s">
        <v>75</v>
      </c>
      <c r="AT160" s="131" t="s">
        <v>66</v>
      </c>
      <c r="AU160" s="131" t="s">
        <v>75</v>
      </c>
      <c r="AY160" s="125" t="s">
        <v>144</v>
      </c>
      <c r="BK160" s="132">
        <f>SUM(BK161:BK167)</f>
        <v>0</v>
      </c>
    </row>
    <row r="161" spans="2:65" s="1" customFormat="1" ht="21.75" customHeight="1">
      <c r="B161" s="135"/>
      <c r="C161" s="136" t="s">
        <v>183</v>
      </c>
      <c r="D161" s="136" t="s">
        <v>147</v>
      </c>
      <c r="E161" s="137" t="s">
        <v>360</v>
      </c>
      <c r="F161" s="138" t="s">
        <v>361</v>
      </c>
      <c r="G161" s="139" t="s">
        <v>325</v>
      </c>
      <c r="H161" s="140">
        <v>2.8000000000000001E-2</v>
      </c>
      <c r="I161" s="141"/>
      <c r="J161" s="141">
        <f>ROUND(I161*H161,2)</f>
        <v>0</v>
      </c>
      <c r="K161" s="142"/>
      <c r="L161" s="29"/>
      <c r="M161" s="143" t="s">
        <v>1</v>
      </c>
      <c r="N161" s="144" t="s">
        <v>33</v>
      </c>
      <c r="O161" s="145">
        <v>1.9162999999999999</v>
      </c>
      <c r="P161" s="145">
        <f>O161*H161</f>
        <v>5.36564E-2</v>
      </c>
      <c r="Q161" s="145">
        <v>0</v>
      </c>
      <c r="R161" s="145">
        <f>Q161*H161</f>
        <v>0</v>
      </c>
      <c r="S161" s="145">
        <v>0</v>
      </c>
      <c r="T161" s="146">
        <f>S161*H161</f>
        <v>0</v>
      </c>
      <c r="AR161" s="147" t="s">
        <v>151</v>
      </c>
      <c r="AT161" s="147" t="s">
        <v>147</v>
      </c>
      <c r="AU161" s="147" t="s">
        <v>152</v>
      </c>
      <c r="AY161" s="17" t="s">
        <v>144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7" t="s">
        <v>152</v>
      </c>
      <c r="BK161" s="148">
        <f>ROUND(I161*H161,2)</f>
        <v>0</v>
      </c>
      <c r="BL161" s="17" t="s">
        <v>151</v>
      </c>
      <c r="BM161" s="147" t="s">
        <v>224</v>
      </c>
    </row>
    <row r="162" spans="2:65" s="1" customFormat="1" ht="24.2" customHeight="1">
      <c r="B162" s="135"/>
      <c r="C162" s="136" t="s">
        <v>225</v>
      </c>
      <c r="D162" s="136" t="s">
        <v>147</v>
      </c>
      <c r="E162" s="137" t="s">
        <v>364</v>
      </c>
      <c r="F162" s="138" t="s">
        <v>365</v>
      </c>
      <c r="G162" s="139" t="s">
        <v>325</v>
      </c>
      <c r="H162" s="140">
        <v>5.3999999999999999E-2</v>
      </c>
      <c r="I162" s="141"/>
      <c r="J162" s="141">
        <f>ROUND(I162*H162,2)</f>
        <v>0</v>
      </c>
      <c r="K162" s="142"/>
      <c r="L162" s="29"/>
      <c r="M162" s="143" t="s">
        <v>1</v>
      </c>
      <c r="N162" s="144" t="s">
        <v>33</v>
      </c>
      <c r="O162" s="145">
        <v>6.9800000000000001E-2</v>
      </c>
      <c r="P162" s="145">
        <f>O162*H162</f>
        <v>3.7691999999999999E-3</v>
      </c>
      <c r="Q162" s="145">
        <v>0</v>
      </c>
      <c r="R162" s="145">
        <f>Q162*H162</f>
        <v>0</v>
      </c>
      <c r="S162" s="145">
        <v>0</v>
      </c>
      <c r="T162" s="146">
        <f>S162*H162</f>
        <v>0</v>
      </c>
      <c r="AR162" s="147" t="s">
        <v>151</v>
      </c>
      <c r="AT162" s="147" t="s">
        <v>147</v>
      </c>
      <c r="AU162" s="147" t="s">
        <v>152</v>
      </c>
      <c r="AY162" s="17" t="s">
        <v>144</v>
      </c>
      <c r="BE162" s="148">
        <f>IF(N162="základná",J162,0)</f>
        <v>0</v>
      </c>
      <c r="BF162" s="148">
        <f>IF(N162="znížená",J162,0)</f>
        <v>0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7" t="s">
        <v>152</v>
      </c>
      <c r="BK162" s="148">
        <f>ROUND(I162*H162,2)</f>
        <v>0</v>
      </c>
      <c r="BL162" s="17" t="s">
        <v>151</v>
      </c>
      <c r="BM162" s="147" t="s">
        <v>229</v>
      </c>
    </row>
    <row r="163" spans="2:65" s="13" customFormat="1">
      <c r="B163" s="155"/>
      <c r="D163" s="150" t="s">
        <v>153</v>
      </c>
      <c r="E163" s="156" t="s">
        <v>1</v>
      </c>
      <c r="F163" s="157" t="s">
        <v>830</v>
      </c>
      <c r="H163" s="158">
        <v>5.3999999999999999E-2</v>
      </c>
      <c r="L163" s="155"/>
      <c r="M163" s="159"/>
      <c r="T163" s="160"/>
      <c r="AT163" s="156" t="s">
        <v>153</v>
      </c>
      <c r="AU163" s="156" t="s">
        <v>152</v>
      </c>
      <c r="AV163" s="13" t="s">
        <v>152</v>
      </c>
      <c r="AW163" s="13" t="s">
        <v>25</v>
      </c>
      <c r="AX163" s="13" t="s">
        <v>67</v>
      </c>
      <c r="AY163" s="156" t="s">
        <v>144</v>
      </c>
    </row>
    <row r="164" spans="2:65" s="14" customFormat="1">
      <c r="B164" s="161"/>
      <c r="D164" s="150" t="s">
        <v>153</v>
      </c>
      <c r="E164" s="162" t="s">
        <v>1</v>
      </c>
      <c r="F164" s="163" t="s">
        <v>156</v>
      </c>
      <c r="H164" s="164">
        <v>5.3999999999999999E-2</v>
      </c>
      <c r="L164" s="161"/>
      <c r="M164" s="165"/>
      <c r="T164" s="166"/>
      <c r="AT164" s="162" t="s">
        <v>153</v>
      </c>
      <c r="AU164" s="162" t="s">
        <v>152</v>
      </c>
      <c r="AV164" s="14" t="s">
        <v>151</v>
      </c>
      <c r="AW164" s="14" t="s">
        <v>25</v>
      </c>
      <c r="AX164" s="14" t="s">
        <v>75</v>
      </c>
      <c r="AY164" s="162" t="s">
        <v>144</v>
      </c>
    </row>
    <row r="165" spans="2:65" s="1" customFormat="1" ht="24.2" customHeight="1">
      <c r="B165" s="135"/>
      <c r="C165" s="136" t="s">
        <v>187</v>
      </c>
      <c r="D165" s="136" t="s">
        <v>147</v>
      </c>
      <c r="E165" s="137" t="s">
        <v>368</v>
      </c>
      <c r="F165" s="138" t="s">
        <v>369</v>
      </c>
      <c r="G165" s="139" t="s">
        <v>325</v>
      </c>
      <c r="H165" s="140">
        <v>1.8109999999999999</v>
      </c>
      <c r="I165" s="141"/>
      <c r="J165" s="141">
        <f>ROUND(I165*H165,2)</f>
        <v>0</v>
      </c>
      <c r="K165" s="142"/>
      <c r="L165" s="29"/>
      <c r="M165" s="143" t="s">
        <v>1</v>
      </c>
      <c r="N165" s="144" t="s">
        <v>33</v>
      </c>
      <c r="O165" s="145">
        <v>0.32900000000000001</v>
      </c>
      <c r="P165" s="145">
        <f>O165*H165</f>
        <v>0.59581899999999999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151</v>
      </c>
      <c r="AT165" s="147" t="s">
        <v>147</v>
      </c>
      <c r="AU165" s="147" t="s">
        <v>152</v>
      </c>
      <c r="AY165" s="17" t="s">
        <v>144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7" t="s">
        <v>152</v>
      </c>
      <c r="BK165" s="148">
        <f>ROUND(I165*H165,2)</f>
        <v>0</v>
      </c>
      <c r="BL165" s="17" t="s">
        <v>151</v>
      </c>
      <c r="BM165" s="147" t="s">
        <v>233</v>
      </c>
    </row>
    <row r="166" spans="2:65" s="13" customFormat="1">
      <c r="B166" s="155"/>
      <c r="D166" s="150" t="s">
        <v>153</v>
      </c>
      <c r="E166" s="156" t="s">
        <v>1</v>
      </c>
      <c r="F166" s="157" t="s">
        <v>860</v>
      </c>
      <c r="H166" s="158">
        <v>1.8110000000000002</v>
      </c>
      <c r="L166" s="155"/>
      <c r="M166" s="159"/>
      <c r="T166" s="160"/>
      <c r="AT166" s="156" t="s">
        <v>153</v>
      </c>
      <c r="AU166" s="156" t="s">
        <v>152</v>
      </c>
      <c r="AV166" s="13" t="s">
        <v>152</v>
      </c>
      <c r="AW166" s="13" t="s">
        <v>25</v>
      </c>
      <c r="AX166" s="13" t="s">
        <v>67</v>
      </c>
      <c r="AY166" s="156" t="s">
        <v>144</v>
      </c>
    </row>
    <row r="167" spans="2:65" s="14" customFormat="1">
      <c r="B167" s="161"/>
      <c r="D167" s="150" t="s">
        <v>153</v>
      </c>
      <c r="E167" s="162" t="s">
        <v>1</v>
      </c>
      <c r="F167" s="163" t="s">
        <v>156</v>
      </c>
      <c r="H167" s="164">
        <v>1.8110000000000002</v>
      </c>
      <c r="L167" s="161"/>
      <c r="M167" s="165"/>
      <c r="T167" s="166"/>
      <c r="AT167" s="162" t="s">
        <v>153</v>
      </c>
      <c r="AU167" s="162" t="s">
        <v>152</v>
      </c>
      <c r="AV167" s="14" t="s">
        <v>151</v>
      </c>
      <c r="AW167" s="14" t="s">
        <v>25</v>
      </c>
      <c r="AX167" s="14" t="s">
        <v>75</v>
      </c>
      <c r="AY167" s="162" t="s">
        <v>144</v>
      </c>
    </row>
    <row r="168" spans="2:65" s="11" customFormat="1" ht="25.9" customHeight="1">
      <c r="B168" s="124"/>
      <c r="D168" s="125" t="s">
        <v>66</v>
      </c>
      <c r="E168" s="126" t="s">
        <v>372</v>
      </c>
      <c r="F168" s="126" t="s">
        <v>373</v>
      </c>
      <c r="J168" s="127">
        <f>BK168</f>
        <v>0</v>
      </c>
      <c r="L168" s="124"/>
      <c r="M168" s="128"/>
      <c r="P168" s="129">
        <f>P169+P196</f>
        <v>39.2112737</v>
      </c>
      <c r="R168" s="129">
        <f>R169+R196</f>
        <v>0.2008276306</v>
      </c>
      <c r="T168" s="130">
        <f>T169+T196</f>
        <v>3.9509000000000002E-2</v>
      </c>
      <c r="AR168" s="125" t="s">
        <v>152</v>
      </c>
      <c r="AT168" s="131" t="s">
        <v>66</v>
      </c>
      <c r="AU168" s="131" t="s">
        <v>67</v>
      </c>
      <c r="AY168" s="125" t="s">
        <v>144</v>
      </c>
      <c r="BK168" s="132">
        <f>BK169+BK196</f>
        <v>0</v>
      </c>
    </row>
    <row r="169" spans="2:65" s="11" customFormat="1" ht="22.9" customHeight="1">
      <c r="B169" s="124"/>
      <c r="D169" s="125" t="s">
        <v>66</v>
      </c>
      <c r="E169" s="133" t="s">
        <v>600</v>
      </c>
      <c r="F169" s="133" t="s">
        <v>601</v>
      </c>
      <c r="J169" s="134">
        <f>BK169</f>
        <v>0</v>
      </c>
      <c r="L169" s="124"/>
      <c r="M169" s="128"/>
      <c r="P169" s="129">
        <f>SUM(P170:P195)</f>
        <v>29.934643999999999</v>
      </c>
      <c r="R169" s="129">
        <f>SUM(R170:R195)</f>
        <v>0.1791095</v>
      </c>
      <c r="T169" s="130">
        <f>SUM(T170:T195)</f>
        <v>2.81E-2</v>
      </c>
      <c r="AR169" s="125" t="s">
        <v>152</v>
      </c>
      <c r="AT169" s="131" t="s">
        <v>66</v>
      </c>
      <c r="AU169" s="131" t="s">
        <v>75</v>
      </c>
      <c r="AY169" s="125" t="s">
        <v>144</v>
      </c>
      <c r="BK169" s="132">
        <f>SUM(BK170:BK195)</f>
        <v>0</v>
      </c>
    </row>
    <row r="170" spans="2:65" s="1" customFormat="1" ht="16.5" customHeight="1">
      <c r="B170" s="135"/>
      <c r="C170" s="136" t="s">
        <v>235</v>
      </c>
      <c r="D170" s="136" t="s">
        <v>147</v>
      </c>
      <c r="E170" s="137" t="s">
        <v>602</v>
      </c>
      <c r="F170" s="138" t="s">
        <v>603</v>
      </c>
      <c r="G170" s="139" t="s">
        <v>167</v>
      </c>
      <c r="H170" s="140">
        <v>15.1</v>
      </c>
      <c r="I170" s="141"/>
      <c r="J170" s="141">
        <f>ROUND(I170*H170,2)</f>
        <v>0</v>
      </c>
      <c r="K170" s="142"/>
      <c r="L170" s="29"/>
      <c r="M170" s="143" t="s">
        <v>1</v>
      </c>
      <c r="N170" s="144" t="s">
        <v>33</v>
      </c>
      <c r="O170" s="145">
        <v>9.5000000000000001E-2</v>
      </c>
      <c r="P170" s="145">
        <f>O170*H170</f>
        <v>1.4344999999999999</v>
      </c>
      <c r="Q170" s="145">
        <v>0</v>
      </c>
      <c r="R170" s="145">
        <f>Q170*H170</f>
        <v>0</v>
      </c>
      <c r="S170" s="145">
        <v>1E-3</v>
      </c>
      <c r="T170" s="146">
        <f>S170*H170</f>
        <v>1.5100000000000001E-2</v>
      </c>
      <c r="AR170" s="147" t="s">
        <v>187</v>
      </c>
      <c r="AT170" s="147" t="s">
        <v>147</v>
      </c>
      <c r="AU170" s="147" t="s">
        <v>152</v>
      </c>
      <c r="AY170" s="17" t="s">
        <v>144</v>
      </c>
      <c r="BE170" s="148">
        <f>IF(N170="základná",J170,0)</f>
        <v>0</v>
      </c>
      <c r="BF170" s="148">
        <f>IF(N170="znížená",J170,0)</f>
        <v>0</v>
      </c>
      <c r="BG170" s="148">
        <f>IF(N170="zákl. prenesená",J170,0)</f>
        <v>0</v>
      </c>
      <c r="BH170" s="148">
        <f>IF(N170="zníž. prenesená",J170,0)</f>
        <v>0</v>
      </c>
      <c r="BI170" s="148">
        <f>IF(N170="nulová",J170,0)</f>
        <v>0</v>
      </c>
      <c r="BJ170" s="17" t="s">
        <v>152</v>
      </c>
      <c r="BK170" s="148">
        <f>ROUND(I170*H170,2)</f>
        <v>0</v>
      </c>
      <c r="BL170" s="17" t="s">
        <v>187</v>
      </c>
      <c r="BM170" s="147" t="s">
        <v>238</v>
      </c>
    </row>
    <row r="171" spans="2:65" s="13" customFormat="1">
      <c r="B171" s="155"/>
      <c r="D171" s="150" t="s">
        <v>153</v>
      </c>
      <c r="E171" s="156" t="s">
        <v>1</v>
      </c>
      <c r="F171" s="157" t="s">
        <v>861</v>
      </c>
      <c r="H171" s="158">
        <v>16</v>
      </c>
      <c r="L171" s="155"/>
      <c r="M171" s="159"/>
      <c r="T171" s="160"/>
      <c r="AT171" s="156" t="s">
        <v>153</v>
      </c>
      <c r="AU171" s="156" t="s">
        <v>152</v>
      </c>
      <c r="AV171" s="13" t="s">
        <v>152</v>
      </c>
      <c r="AW171" s="13" t="s">
        <v>25</v>
      </c>
      <c r="AX171" s="13" t="s">
        <v>67</v>
      </c>
      <c r="AY171" s="156" t="s">
        <v>144</v>
      </c>
    </row>
    <row r="172" spans="2:65" s="12" customFormat="1">
      <c r="B172" s="149"/>
      <c r="D172" s="150" t="s">
        <v>153</v>
      </c>
      <c r="E172" s="151" t="s">
        <v>1</v>
      </c>
      <c r="F172" s="152" t="s">
        <v>744</v>
      </c>
      <c r="H172" s="151" t="s">
        <v>1</v>
      </c>
      <c r="L172" s="149"/>
      <c r="M172" s="153"/>
      <c r="T172" s="154"/>
      <c r="AT172" s="151" t="s">
        <v>153</v>
      </c>
      <c r="AU172" s="151" t="s">
        <v>152</v>
      </c>
      <c r="AV172" s="12" t="s">
        <v>75</v>
      </c>
      <c r="AW172" s="12" t="s">
        <v>25</v>
      </c>
      <c r="AX172" s="12" t="s">
        <v>67</v>
      </c>
      <c r="AY172" s="151" t="s">
        <v>144</v>
      </c>
    </row>
    <row r="173" spans="2:65" s="13" customFormat="1">
      <c r="B173" s="155"/>
      <c r="D173" s="150" t="s">
        <v>153</v>
      </c>
      <c r="E173" s="156" t="s">
        <v>1</v>
      </c>
      <c r="F173" s="157" t="s">
        <v>811</v>
      </c>
      <c r="H173" s="158">
        <v>-0.9</v>
      </c>
      <c r="L173" s="155"/>
      <c r="M173" s="159"/>
      <c r="T173" s="160"/>
      <c r="AT173" s="156" t="s">
        <v>153</v>
      </c>
      <c r="AU173" s="156" t="s">
        <v>152</v>
      </c>
      <c r="AV173" s="13" t="s">
        <v>152</v>
      </c>
      <c r="AW173" s="13" t="s">
        <v>25</v>
      </c>
      <c r="AX173" s="13" t="s">
        <v>67</v>
      </c>
      <c r="AY173" s="156" t="s">
        <v>144</v>
      </c>
    </row>
    <row r="174" spans="2:65" s="14" customFormat="1">
      <c r="B174" s="161"/>
      <c r="D174" s="150" t="s">
        <v>153</v>
      </c>
      <c r="E174" s="162" t="s">
        <v>1</v>
      </c>
      <c r="F174" s="163" t="s">
        <v>156</v>
      </c>
      <c r="H174" s="164">
        <v>15.1</v>
      </c>
      <c r="L174" s="161"/>
      <c r="M174" s="165"/>
      <c r="T174" s="166"/>
      <c r="AT174" s="162" t="s">
        <v>153</v>
      </c>
      <c r="AU174" s="162" t="s">
        <v>152</v>
      </c>
      <c r="AV174" s="14" t="s">
        <v>151</v>
      </c>
      <c r="AW174" s="14" t="s">
        <v>25</v>
      </c>
      <c r="AX174" s="14" t="s">
        <v>75</v>
      </c>
      <c r="AY174" s="162" t="s">
        <v>144</v>
      </c>
    </row>
    <row r="175" spans="2:65" s="1" customFormat="1" ht="16.5" customHeight="1">
      <c r="B175" s="135"/>
      <c r="C175" s="136" t="s">
        <v>194</v>
      </c>
      <c r="D175" s="136" t="s">
        <v>147</v>
      </c>
      <c r="E175" s="137" t="s">
        <v>707</v>
      </c>
      <c r="F175" s="138" t="s">
        <v>708</v>
      </c>
      <c r="G175" s="139" t="s">
        <v>167</v>
      </c>
      <c r="H175" s="140">
        <v>15.1</v>
      </c>
      <c r="I175" s="141"/>
      <c r="J175" s="141">
        <f>ROUND(I175*H175,2)</f>
        <v>0</v>
      </c>
      <c r="K175" s="142"/>
      <c r="L175" s="29"/>
      <c r="M175" s="143" t="s">
        <v>1</v>
      </c>
      <c r="N175" s="144" t="s">
        <v>33</v>
      </c>
      <c r="O175" s="145">
        <v>0.25113999999999997</v>
      </c>
      <c r="P175" s="145">
        <f>O175*H175</f>
        <v>3.7922139999999995</v>
      </c>
      <c r="Q175" s="145">
        <v>4.5000000000000003E-5</v>
      </c>
      <c r="R175" s="145">
        <f>Q175*H175</f>
        <v>6.7949999999999998E-4</v>
      </c>
      <c r="S175" s="145">
        <v>0</v>
      </c>
      <c r="T175" s="146">
        <f>S175*H175</f>
        <v>0</v>
      </c>
      <c r="AR175" s="147" t="s">
        <v>187</v>
      </c>
      <c r="AT175" s="147" t="s">
        <v>147</v>
      </c>
      <c r="AU175" s="147" t="s">
        <v>152</v>
      </c>
      <c r="AY175" s="17" t="s">
        <v>144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7" t="s">
        <v>152</v>
      </c>
      <c r="BK175" s="148">
        <f>ROUND(I175*H175,2)</f>
        <v>0</v>
      </c>
      <c r="BL175" s="17" t="s">
        <v>187</v>
      </c>
      <c r="BM175" s="147" t="s">
        <v>241</v>
      </c>
    </row>
    <row r="176" spans="2:65" s="1" customFormat="1" ht="16.5" customHeight="1">
      <c r="B176" s="135"/>
      <c r="C176" s="173" t="s">
        <v>242</v>
      </c>
      <c r="D176" s="173" t="s">
        <v>226</v>
      </c>
      <c r="E176" s="174" t="s">
        <v>711</v>
      </c>
      <c r="F176" s="175" t="s">
        <v>712</v>
      </c>
      <c r="G176" s="176" t="s">
        <v>159</v>
      </c>
      <c r="H176" s="177">
        <v>1.54</v>
      </c>
      <c r="I176" s="178"/>
      <c r="J176" s="178">
        <f>ROUND(I176*H176,2)</f>
        <v>0</v>
      </c>
      <c r="K176" s="179"/>
      <c r="L176" s="180"/>
      <c r="M176" s="181" t="s">
        <v>1</v>
      </c>
      <c r="N176" s="182" t="s">
        <v>33</v>
      </c>
      <c r="O176" s="145">
        <v>0</v>
      </c>
      <c r="P176" s="145">
        <f>O176*H176</f>
        <v>0</v>
      </c>
      <c r="Q176" s="145">
        <v>3.0000000000000001E-3</v>
      </c>
      <c r="R176" s="145">
        <f>Q176*H176</f>
        <v>4.62E-3</v>
      </c>
      <c r="S176" s="145">
        <v>0</v>
      </c>
      <c r="T176" s="146">
        <f>S176*H176</f>
        <v>0</v>
      </c>
      <c r="AR176" s="147" t="s">
        <v>233</v>
      </c>
      <c r="AT176" s="147" t="s">
        <v>226</v>
      </c>
      <c r="AU176" s="147" t="s">
        <v>152</v>
      </c>
      <c r="AY176" s="17" t="s">
        <v>144</v>
      </c>
      <c r="BE176" s="148">
        <f>IF(N176="základná",J176,0)</f>
        <v>0</v>
      </c>
      <c r="BF176" s="148">
        <f>IF(N176="znížená",J176,0)</f>
        <v>0</v>
      </c>
      <c r="BG176" s="148">
        <f>IF(N176="zákl. prenesená",J176,0)</f>
        <v>0</v>
      </c>
      <c r="BH176" s="148">
        <f>IF(N176="zníž. prenesená",J176,0)</f>
        <v>0</v>
      </c>
      <c r="BI176" s="148">
        <f>IF(N176="nulová",J176,0)</f>
        <v>0</v>
      </c>
      <c r="BJ176" s="17" t="s">
        <v>152</v>
      </c>
      <c r="BK176" s="148">
        <f>ROUND(I176*H176,2)</f>
        <v>0</v>
      </c>
      <c r="BL176" s="17" t="s">
        <v>187</v>
      </c>
      <c r="BM176" s="147" t="s">
        <v>245</v>
      </c>
    </row>
    <row r="177" spans="2:65" s="13" customFormat="1">
      <c r="B177" s="155"/>
      <c r="D177" s="150" t="s">
        <v>153</v>
      </c>
      <c r="E177" s="156" t="s">
        <v>1</v>
      </c>
      <c r="F177" s="157" t="s">
        <v>862</v>
      </c>
      <c r="H177" s="158">
        <v>1.5402</v>
      </c>
      <c r="L177" s="155"/>
      <c r="M177" s="159"/>
      <c r="T177" s="160"/>
      <c r="AT177" s="156" t="s">
        <v>153</v>
      </c>
      <c r="AU177" s="156" t="s">
        <v>152</v>
      </c>
      <c r="AV177" s="13" t="s">
        <v>152</v>
      </c>
      <c r="AW177" s="13" t="s">
        <v>25</v>
      </c>
      <c r="AX177" s="13" t="s">
        <v>67</v>
      </c>
      <c r="AY177" s="156" t="s">
        <v>144</v>
      </c>
    </row>
    <row r="178" spans="2:65" s="14" customFormat="1">
      <c r="B178" s="161"/>
      <c r="D178" s="150" t="s">
        <v>153</v>
      </c>
      <c r="E178" s="162" t="s">
        <v>1</v>
      </c>
      <c r="F178" s="163" t="s">
        <v>156</v>
      </c>
      <c r="H178" s="164">
        <v>1.5402</v>
      </c>
      <c r="L178" s="161"/>
      <c r="M178" s="165"/>
      <c r="T178" s="166"/>
      <c r="AT178" s="162" t="s">
        <v>153</v>
      </c>
      <c r="AU178" s="162" t="s">
        <v>152</v>
      </c>
      <c r="AV178" s="14" t="s">
        <v>151</v>
      </c>
      <c r="AW178" s="14" t="s">
        <v>25</v>
      </c>
      <c r="AX178" s="14" t="s">
        <v>75</v>
      </c>
      <c r="AY178" s="162" t="s">
        <v>144</v>
      </c>
    </row>
    <row r="179" spans="2:65" s="1" customFormat="1" ht="24.2" customHeight="1">
      <c r="B179" s="135"/>
      <c r="C179" s="136" t="s">
        <v>202</v>
      </c>
      <c r="D179" s="136" t="s">
        <v>147</v>
      </c>
      <c r="E179" s="137" t="s">
        <v>607</v>
      </c>
      <c r="F179" s="138" t="s">
        <v>608</v>
      </c>
      <c r="G179" s="139" t="s">
        <v>159</v>
      </c>
      <c r="H179" s="140">
        <v>13</v>
      </c>
      <c r="I179" s="141"/>
      <c r="J179" s="141">
        <f>ROUND(I179*H179,2)</f>
        <v>0</v>
      </c>
      <c r="K179" s="142"/>
      <c r="L179" s="29"/>
      <c r="M179" s="143" t="s">
        <v>1</v>
      </c>
      <c r="N179" s="144" t="s">
        <v>33</v>
      </c>
      <c r="O179" s="145">
        <v>0.24099999999999999</v>
      </c>
      <c r="P179" s="145">
        <f>O179*H179</f>
        <v>3.133</v>
      </c>
      <c r="Q179" s="145">
        <v>0</v>
      </c>
      <c r="R179" s="145">
        <f>Q179*H179</f>
        <v>0</v>
      </c>
      <c r="S179" s="145">
        <v>1E-3</v>
      </c>
      <c r="T179" s="146">
        <f>S179*H179</f>
        <v>1.3000000000000001E-2</v>
      </c>
      <c r="AR179" s="147" t="s">
        <v>187</v>
      </c>
      <c r="AT179" s="147" t="s">
        <v>147</v>
      </c>
      <c r="AU179" s="147" t="s">
        <v>152</v>
      </c>
      <c r="AY179" s="17" t="s">
        <v>144</v>
      </c>
      <c r="BE179" s="148">
        <f>IF(N179="základná",J179,0)</f>
        <v>0</v>
      </c>
      <c r="BF179" s="148">
        <f>IF(N179="znížená",J179,0)</f>
        <v>0</v>
      </c>
      <c r="BG179" s="148">
        <f>IF(N179="zákl. prenesená",J179,0)</f>
        <v>0</v>
      </c>
      <c r="BH179" s="148">
        <f>IF(N179="zníž. prenesená",J179,0)</f>
        <v>0</v>
      </c>
      <c r="BI179" s="148">
        <f>IF(N179="nulová",J179,0)</f>
        <v>0</v>
      </c>
      <c r="BJ179" s="17" t="s">
        <v>152</v>
      </c>
      <c r="BK179" s="148">
        <f>ROUND(I179*H179,2)</f>
        <v>0</v>
      </c>
      <c r="BL179" s="17" t="s">
        <v>187</v>
      </c>
      <c r="BM179" s="147" t="s">
        <v>249</v>
      </c>
    </row>
    <row r="180" spans="2:65" s="13" customFormat="1">
      <c r="B180" s="155"/>
      <c r="D180" s="150" t="s">
        <v>153</v>
      </c>
      <c r="E180" s="156" t="s">
        <v>1</v>
      </c>
      <c r="F180" s="157" t="s">
        <v>863</v>
      </c>
      <c r="H180" s="158">
        <v>13.5</v>
      </c>
      <c r="L180" s="155"/>
      <c r="M180" s="159"/>
      <c r="T180" s="160"/>
      <c r="AT180" s="156" t="s">
        <v>153</v>
      </c>
      <c r="AU180" s="156" t="s">
        <v>152</v>
      </c>
      <c r="AV180" s="13" t="s">
        <v>152</v>
      </c>
      <c r="AW180" s="13" t="s">
        <v>25</v>
      </c>
      <c r="AX180" s="13" t="s">
        <v>67</v>
      </c>
      <c r="AY180" s="156" t="s">
        <v>144</v>
      </c>
    </row>
    <row r="181" spans="2:65" s="13" customFormat="1">
      <c r="B181" s="155"/>
      <c r="D181" s="150" t="s">
        <v>153</v>
      </c>
      <c r="E181" s="156" t="s">
        <v>1</v>
      </c>
      <c r="F181" s="157" t="s">
        <v>835</v>
      </c>
      <c r="H181" s="158">
        <v>-0.5</v>
      </c>
      <c r="L181" s="155"/>
      <c r="M181" s="159"/>
      <c r="T181" s="160"/>
      <c r="AT181" s="156" t="s">
        <v>153</v>
      </c>
      <c r="AU181" s="156" t="s">
        <v>152</v>
      </c>
      <c r="AV181" s="13" t="s">
        <v>152</v>
      </c>
      <c r="AW181" s="13" t="s">
        <v>25</v>
      </c>
      <c r="AX181" s="13" t="s">
        <v>67</v>
      </c>
      <c r="AY181" s="156" t="s">
        <v>144</v>
      </c>
    </row>
    <row r="182" spans="2:65" s="14" customFormat="1">
      <c r="B182" s="161"/>
      <c r="D182" s="150" t="s">
        <v>153</v>
      </c>
      <c r="E182" s="162" t="s">
        <v>1</v>
      </c>
      <c r="F182" s="163" t="s">
        <v>156</v>
      </c>
      <c r="H182" s="164">
        <v>13</v>
      </c>
      <c r="L182" s="161"/>
      <c r="M182" s="165"/>
      <c r="T182" s="166"/>
      <c r="AT182" s="162" t="s">
        <v>153</v>
      </c>
      <c r="AU182" s="162" t="s">
        <v>152</v>
      </c>
      <c r="AV182" s="14" t="s">
        <v>151</v>
      </c>
      <c r="AW182" s="14" t="s">
        <v>25</v>
      </c>
      <c r="AX182" s="14" t="s">
        <v>75</v>
      </c>
      <c r="AY182" s="162" t="s">
        <v>144</v>
      </c>
    </row>
    <row r="183" spans="2:65" s="1" customFormat="1" ht="16.5" customHeight="1">
      <c r="B183" s="135"/>
      <c r="C183" s="136" t="s">
        <v>250</v>
      </c>
      <c r="D183" s="136" t="s">
        <v>147</v>
      </c>
      <c r="E183" s="137" t="s">
        <v>714</v>
      </c>
      <c r="F183" s="138" t="s">
        <v>715</v>
      </c>
      <c r="G183" s="139" t="s">
        <v>159</v>
      </c>
      <c r="H183" s="140">
        <v>13</v>
      </c>
      <c r="I183" s="141"/>
      <c r="J183" s="141">
        <f>ROUND(I183*H183,2)</f>
        <v>0</v>
      </c>
      <c r="K183" s="142"/>
      <c r="L183" s="29"/>
      <c r="M183" s="143" t="s">
        <v>1</v>
      </c>
      <c r="N183" s="144" t="s">
        <v>33</v>
      </c>
      <c r="O183" s="145">
        <v>0.43128</v>
      </c>
      <c r="P183" s="145">
        <f>O183*H183</f>
        <v>5.6066399999999996</v>
      </c>
      <c r="Q183" s="145">
        <v>4.0000000000000002E-4</v>
      </c>
      <c r="R183" s="145">
        <f>Q183*H183</f>
        <v>5.2000000000000006E-3</v>
      </c>
      <c r="S183" s="145">
        <v>0</v>
      </c>
      <c r="T183" s="146">
        <f>S183*H183</f>
        <v>0</v>
      </c>
      <c r="AR183" s="147" t="s">
        <v>187</v>
      </c>
      <c r="AT183" s="147" t="s">
        <v>147</v>
      </c>
      <c r="AU183" s="147" t="s">
        <v>152</v>
      </c>
      <c r="AY183" s="17" t="s">
        <v>144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7" t="s">
        <v>152</v>
      </c>
      <c r="BK183" s="148">
        <f>ROUND(I183*H183,2)</f>
        <v>0</v>
      </c>
      <c r="BL183" s="17" t="s">
        <v>187</v>
      </c>
      <c r="BM183" s="147" t="s">
        <v>253</v>
      </c>
    </row>
    <row r="184" spans="2:65" s="1" customFormat="1" ht="21.75" customHeight="1">
      <c r="B184" s="135"/>
      <c r="C184" s="173" t="s">
        <v>210</v>
      </c>
      <c r="D184" s="173" t="s">
        <v>226</v>
      </c>
      <c r="E184" s="174" t="s">
        <v>716</v>
      </c>
      <c r="F184" s="175" t="s">
        <v>850</v>
      </c>
      <c r="G184" s="176" t="s">
        <v>159</v>
      </c>
      <c r="H184" s="177">
        <v>13.39</v>
      </c>
      <c r="I184" s="178"/>
      <c r="J184" s="178">
        <f>ROUND(I184*H184,2)</f>
        <v>0</v>
      </c>
      <c r="K184" s="179"/>
      <c r="L184" s="180"/>
      <c r="M184" s="181" t="s">
        <v>1</v>
      </c>
      <c r="N184" s="182" t="s">
        <v>33</v>
      </c>
      <c r="O184" s="145">
        <v>0</v>
      </c>
      <c r="P184" s="145">
        <f>O184*H184</f>
        <v>0</v>
      </c>
      <c r="Q184" s="145">
        <v>3.0000000000000001E-3</v>
      </c>
      <c r="R184" s="145">
        <f>Q184*H184</f>
        <v>4.0170000000000004E-2</v>
      </c>
      <c r="S184" s="145">
        <v>0</v>
      </c>
      <c r="T184" s="146">
        <f>S184*H184</f>
        <v>0</v>
      </c>
      <c r="AR184" s="147" t="s">
        <v>233</v>
      </c>
      <c r="AT184" s="147" t="s">
        <v>226</v>
      </c>
      <c r="AU184" s="147" t="s">
        <v>152</v>
      </c>
      <c r="AY184" s="17" t="s">
        <v>144</v>
      </c>
      <c r="BE184" s="148">
        <f>IF(N184="základná",J184,0)</f>
        <v>0</v>
      </c>
      <c r="BF184" s="148">
        <f>IF(N184="znížená",J184,0)</f>
        <v>0</v>
      </c>
      <c r="BG184" s="148">
        <f>IF(N184="zákl. prenesená",J184,0)</f>
        <v>0</v>
      </c>
      <c r="BH184" s="148">
        <f>IF(N184="zníž. prenesená",J184,0)</f>
        <v>0</v>
      </c>
      <c r="BI184" s="148">
        <f>IF(N184="nulová",J184,0)</f>
        <v>0</v>
      </c>
      <c r="BJ184" s="17" t="s">
        <v>152</v>
      </c>
      <c r="BK184" s="148">
        <f>ROUND(I184*H184,2)</f>
        <v>0</v>
      </c>
      <c r="BL184" s="17" t="s">
        <v>187</v>
      </c>
      <c r="BM184" s="147" t="s">
        <v>256</v>
      </c>
    </row>
    <row r="185" spans="2:65" s="13" customFormat="1">
      <c r="B185" s="155"/>
      <c r="D185" s="150" t="s">
        <v>153</v>
      </c>
      <c r="E185" s="156" t="s">
        <v>1</v>
      </c>
      <c r="F185" s="157" t="s">
        <v>864</v>
      </c>
      <c r="H185" s="158">
        <v>13.39</v>
      </c>
      <c r="L185" s="155"/>
      <c r="M185" s="159"/>
      <c r="T185" s="160"/>
      <c r="AT185" s="156" t="s">
        <v>153</v>
      </c>
      <c r="AU185" s="156" t="s">
        <v>152</v>
      </c>
      <c r="AV185" s="13" t="s">
        <v>152</v>
      </c>
      <c r="AW185" s="13" t="s">
        <v>25</v>
      </c>
      <c r="AX185" s="13" t="s">
        <v>67</v>
      </c>
      <c r="AY185" s="156" t="s">
        <v>144</v>
      </c>
    </row>
    <row r="186" spans="2:65" s="14" customFormat="1">
      <c r="B186" s="161"/>
      <c r="D186" s="150" t="s">
        <v>153</v>
      </c>
      <c r="E186" s="162" t="s">
        <v>1</v>
      </c>
      <c r="F186" s="163" t="s">
        <v>156</v>
      </c>
      <c r="H186" s="164">
        <v>13.39</v>
      </c>
      <c r="L186" s="161"/>
      <c r="M186" s="165"/>
      <c r="T186" s="166"/>
      <c r="AT186" s="162" t="s">
        <v>153</v>
      </c>
      <c r="AU186" s="162" t="s">
        <v>152</v>
      </c>
      <c r="AV186" s="14" t="s">
        <v>151</v>
      </c>
      <c r="AW186" s="14" t="s">
        <v>25</v>
      </c>
      <c r="AX186" s="14" t="s">
        <v>75</v>
      </c>
      <c r="AY186" s="162" t="s">
        <v>144</v>
      </c>
    </row>
    <row r="187" spans="2:65" s="1" customFormat="1" ht="24.2" customHeight="1">
      <c r="B187" s="135"/>
      <c r="C187" s="136" t="s">
        <v>7</v>
      </c>
      <c r="D187" s="136" t="s">
        <v>147</v>
      </c>
      <c r="E187" s="137" t="s">
        <v>719</v>
      </c>
      <c r="F187" s="138" t="s">
        <v>720</v>
      </c>
      <c r="G187" s="139" t="s">
        <v>159</v>
      </c>
      <c r="H187" s="140">
        <v>13</v>
      </c>
      <c r="I187" s="141"/>
      <c r="J187" s="141">
        <f>ROUND(I187*H187,2)</f>
        <v>0</v>
      </c>
      <c r="K187" s="142"/>
      <c r="L187" s="29"/>
      <c r="M187" s="143" t="s">
        <v>1</v>
      </c>
      <c r="N187" s="144" t="s">
        <v>33</v>
      </c>
      <c r="O187" s="145">
        <v>3.9E-2</v>
      </c>
      <c r="P187" s="145">
        <f>O187*H187</f>
        <v>0.50700000000000001</v>
      </c>
      <c r="Q187" s="145">
        <v>0</v>
      </c>
      <c r="R187" s="145">
        <f>Q187*H187</f>
        <v>0</v>
      </c>
      <c r="S187" s="145">
        <v>0</v>
      </c>
      <c r="T187" s="146">
        <f>S187*H187</f>
        <v>0</v>
      </c>
      <c r="AR187" s="147" t="s">
        <v>187</v>
      </c>
      <c r="AT187" s="147" t="s">
        <v>147</v>
      </c>
      <c r="AU187" s="147" t="s">
        <v>152</v>
      </c>
      <c r="AY187" s="17" t="s">
        <v>144</v>
      </c>
      <c r="BE187" s="148">
        <f>IF(N187="základná",J187,0)</f>
        <v>0</v>
      </c>
      <c r="BF187" s="148">
        <f>IF(N187="znížená",J187,0)</f>
        <v>0</v>
      </c>
      <c r="BG187" s="148">
        <f>IF(N187="zákl. prenesená",J187,0)</f>
        <v>0</v>
      </c>
      <c r="BH187" s="148">
        <f>IF(N187="zníž. prenesená",J187,0)</f>
        <v>0</v>
      </c>
      <c r="BI187" s="148">
        <f>IF(N187="nulová",J187,0)</f>
        <v>0</v>
      </c>
      <c r="BJ187" s="17" t="s">
        <v>152</v>
      </c>
      <c r="BK187" s="148">
        <f>ROUND(I187*H187,2)</f>
        <v>0</v>
      </c>
      <c r="BL187" s="17" t="s">
        <v>187</v>
      </c>
      <c r="BM187" s="147" t="s">
        <v>259</v>
      </c>
    </row>
    <row r="188" spans="2:65" s="1" customFormat="1" ht="21.75" customHeight="1">
      <c r="B188" s="135"/>
      <c r="C188" s="136" t="s">
        <v>215</v>
      </c>
      <c r="D188" s="136" t="s">
        <v>147</v>
      </c>
      <c r="E188" s="137" t="s">
        <v>721</v>
      </c>
      <c r="F188" s="138" t="s">
        <v>722</v>
      </c>
      <c r="G188" s="139" t="s">
        <v>159</v>
      </c>
      <c r="H188" s="140">
        <v>13</v>
      </c>
      <c r="I188" s="141"/>
      <c r="J188" s="141">
        <f>ROUND(I188*H188,2)</f>
        <v>0</v>
      </c>
      <c r="K188" s="142"/>
      <c r="L188" s="29"/>
      <c r="M188" s="143" t="s">
        <v>1</v>
      </c>
      <c r="N188" s="144" t="s">
        <v>33</v>
      </c>
      <c r="O188" s="145">
        <v>0.08</v>
      </c>
      <c r="P188" s="145">
        <f>O188*H188</f>
        <v>1.04</v>
      </c>
      <c r="Q188" s="145">
        <v>0</v>
      </c>
      <c r="R188" s="145">
        <f>Q188*H188</f>
        <v>0</v>
      </c>
      <c r="S188" s="145">
        <v>0</v>
      </c>
      <c r="T188" s="146">
        <f>S188*H188</f>
        <v>0</v>
      </c>
      <c r="AR188" s="147" t="s">
        <v>187</v>
      </c>
      <c r="AT188" s="147" t="s">
        <v>147</v>
      </c>
      <c r="AU188" s="147" t="s">
        <v>152</v>
      </c>
      <c r="AY188" s="17" t="s">
        <v>144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7" t="s">
        <v>152</v>
      </c>
      <c r="BK188" s="148">
        <f>ROUND(I188*H188,2)</f>
        <v>0</v>
      </c>
      <c r="BL188" s="17" t="s">
        <v>187</v>
      </c>
      <c r="BM188" s="147" t="s">
        <v>263</v>
      </c>
    </row>
    <row r="189" spans="2:65" s="1" customFormat="1" ht="24.2" customHeight="1">
      <c r="B189" s="135"/>
      <c r="C189" s="136" t="s">
        <v>265</v>
      </c>
      <c r="D189" s="136" t="s">
        <v>147</v>
      </c>
      <c r="E189" s="137" t="s">
        <v>723</v>
      </c>
      <c r="F189" s="138" t="s">
        <v>724</v>
      </c>
      <c r="G189" s="139" t="s">
        <v>159</v>
      </c>
      <c r="H189" s="140">
        <v>13</v>
      </c>
      <c r="I189" s="141"/>
      <c r="J189" s="141">
        <f>ROUND(I189*H189,2)</f>
        <v>0</v>
      </c>
      <c r="K189" s="142"/>
      <c r="L189" s="29"/>
      <c r="M189" s="143" t="s">
        <v>1</v>
      </c>
      <c r="N189" s="144" t="s">
        <v>33</v>
      </c>
      <c r="O189" s="145">
        <v>1.315E-2</v>
      </c>
      <c r="P189" s="145">
        <f>O189*H189</f>
        <v>0.17094999999999999</v>
      </c>
      <c r="Q189" s="145">
        <v>8.5000000000000006E-5</v>
      </c>
      <c r="R189" s="145">
        <f>Q189*H189</f>
        <v>1.1050000000000001E-3</v>
      </c>
      <c r="S189" s="145">
        <v>0</v>
      </c>
      <c r="T189" s="146">
        <f>S189*H189</f>
        <v>0</v>
      </c>
      <c r="AR189" s="147" t="s">
        <v>187</v>
      </c>
      <c r="AT189" s="147" t="s">
        <v>147</v>
      </c>
      <c r="AU189" s="147" t="s">
        <v>152</v>
      </c>
      <c r="AY189" s="17" t="s">
        <v>144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7" t="s">
        <v>152</v>
      </c>
      <c r="BK189" s="148">
        <f>ROUND(I189*H189,2)</f>
        <v>0</v>
      </c>
      <c r="BL189" s="17" t="s">
        <v>187</v>
      </c>
      <c r="BM189" s="147" t="s">
        <v>268</v>
      </c>
    </row>
    <row r="190" spans="2:65" s="1" customFormat="1" ht="24.2" customHeight="1">
      <c r="B190" s="135"/>
      <c r="C190" s="136" t="s">
        <v>220</v>
      </c>
      <c r="D190" s="136" t="s">
        <v>147</v>
      </c>
      <c r="E190" s="137" t="s">
        <v>725</v>
      </c>
      <c r="F190" s="138" t="s">
        <v>726</v>
      </c>
      <c r="G190" s="139" t="s">
        <v>159</v>
      </c>
      <c r="H190" s="140">
        <v>3.25</v>
      </c>
      <c r="I190" s="141"/>
      <c r="J190" s="141">
        <f>ROUND(I190*H190,2)</f>
        <v>0</v>
      </c>
      <c r="K190" s="142"/>
      <c r="L190" s="29"/>
      <c r="M190" s="143" t="s">
        <v>1</v>
      </c>
      <c r="N190" s="144" t="s">
        <v>33</v>
      </c>
      <c r="O190" s="145">
        <v>0.16211999999999999</v>
      </c>
      <c r="P190" s="145">
        <f>O190*H190</f>
        <v>0.52688999999999997</v>
      </c>
      <c r="Q190" s="145">
        <v>4.4999999999999997E-3</v>
      </c>
      <c r="R190" s="145">
        <f>Q190*H190</f>
        <v>1.4624999999999999E-2</v>
      </c>
      <c r="S190" s="145">
        <v>0</v>
      </c>
      <c r="T190" s="146">
        <f>S190*H190</f>
        <v>0</v>
      </c>
      <c r="AR190" s="147" t="s">
        <v>187</v>
      </c>
      <c r="AT190" s="147" t="s">
        <v>147</v>
      </c>
      <c r="AU190" s="147" t="s">
        <v>152</v>
      </c>
      <c r="AY190" s="17" t="s">
        <v>144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7" t="s">
        <v>152</v>
      </c>
      <c r="BK190" s="148">
        <f>ROUND(I190*H190,2)</f>
        <v>0</v>
      </c>
      <c r="BL190" s="17" t="s">
        <v>187</v>
      </c>
      <c r="BM190" s="147" t="s">
        <v>273</v>
      </c>
    </row>
    <row r="191" spans="2:65" s="13" customFormat="1">
      <c r="B191" s="155"/>
      <c r="D191" s="150" t="s">
        <v>153</v>
      </c>
      <c r="E191" s="156" t="s">
        <v>1</v>
      </c>
      <c r="F191" s="157" t="s">
        <v>865</v>
      </c>
      <c r="H191" s="158">
        <v>3.25</v>
      </c>
      <c r="L191" s="155"/>
      <c r="M191" s="159"/>
      <c r="T191" s="160"/>
      <c r="AT191" s="156" t="s">
        <v>153</v>
      </c>
      <c r="AU191" s="156" t="s">
        <v>152</v>
      </c>
      <c r="AV191" s="13" t="s">
        <v>152</v>
      </c>
      <c r="AW191" s="13" t="s">
        <v>25</v>
      </c>
      <c r="AX191" s="13" t="s">
        <v>67</v>
      </c>
      <c r="AY191" s="156" t="s">
        <v>144</v>
      </c>
    </row>
    <row r="192" spans="2:65" s="14" customFormat="1">
      <c r="B192" s="161"/>
      <c r="D192" s="150" t="s">
        <v>153</v>
      </c>
      <c r="E192" s="162" t="s">
        <v>1</v>
      </c>
      <c r="F192" s="163" t="s">
        <v>156</v>
      </c>
      <c r="H192" s="164">
        <v>3.25</v>
      </c>
      <c r="L192" s="161"/>
      <c r="M192" s="165"/>
      <c r="T192" s="166"/>
      <c r="AT192" s="162" t="s">
        <v>153</v>
      </c>
      <c r="AU192" s="162" t="s">
        <v>152</v>
      </c>
      <c r="AV192" s="14" t="s">
        <v>151</v>
      </c>
      <c r="AW192" s="14" t="s">
        <v>25</v>
      </c>
      <c r="AX192" s="14" t="s">
        <v>75</v>
      </c>
      <c r="AY192" s="162" t="s">
        <v>144</v>
      </c>
    </row>
    <row r="193" spans="2:65" s="1" customFormat="1" ht="21.75" customHeight="1">
      <c r="B193" s="135"/>
      <c r="C193" s="136" t="s">
        <v>274</v>
      </c>
      <c r="D193" s="136" t="s">
        <v>147</v>
      </c>
      <c r="E193" s="137" t="s">
        <v>727</v>
      </c>
      <c r="F193" s="138" t="s">
        <v>728</v>
      </c>
      <c r="G193" s="139" t="s">
        <v>159</v>
      </c>
      <c r="H193" s="140">
        <v>13</v>
      </c>
      <c r="I193" s="141"/>
      <c r="J193" s="141">
        <f>ROUND(I193*H193,2)</f>
        <v>0</v>
      </c>
      <c r="K193" s="142"/>
      <c r="L193" s="29"/>
      <c r="M193" s="143" t="s">
        <v>1</v>
      </c>
      <c r="N193" s="144" t="s">
        <v>33</v>
      </c>
      <c r="O193" s="145">
        <v>0.22864999999999999</v>
      </c>
      <c r="P193" s="145">
        <f>O193*H193</f>
        <v>2.9724499999999998</v>
      </c>
      <c r="Q193" s="145">
        <v>8.6700000000000006E-3</v>
      </c>
      <c r="R193" s="145">
        <f>Q193*H193</f>
        <v>0.11271</v>
      </c>
      <c r="S193" s="145">
        <v>0</v>
      </c>
      <c r="T193" s="146">
        <f>S193*H193</f>
        <v>0</v>
      </c>
      <c r="AR193" s="147" t="s">
        <v>187</v>
      </c>
      <c r="AT193" s="147" t="s">
        <v>147</v>
      </c>
      <c r="AU193" s="147" t="s">
        <v>152</v>
      </c>
      <c r="AY193" s="17" t="s">
        <v>144</v>
      </c>
      <c r="BE193" s="148">
        <f>IF(N193="základná",J193,0)</f>
        <v>0</v>
      </c>
      <c r="BF193" s="148">
        <f>IF(N193="znížená",J193,0)</f>
        <v>0</v>
      </c>
      <c r="BG193" s="148">
        <f>IF(N193="zákl. prenesená",J193,0)</f>
        <v>0</v>
      </c>
      <c r="BH193" s="148">
        <f>IF(N193="zníž. prenesená",J193,0)</f>
        <v>0</v>
      </c>
      <c r="BI193" s="148">
        <f>IF(N193="nulová",J193,0)</f>
        <v>0</v>
      </c>
      <c r="BJ193" s="17" t="s">
        <v>152</v>
      </c>
      <c r="BK193" s="148">
        <f>ROUND(I193*H193,2)</f>
        <v>0</v>
      </c>
      <c r="BL193" s="17" t="s">
        <v>187</v>
      </c>
      <c r="BM193" s="147" t="s">
        <v>277</v>
      </c>
    </row>
    <row r="194" spans="2:65" s="1" customFormat="1" ht="24.2" customHeight="1">
      <c r="B194" s="135"/>
      <c r="C194" s="136" t="s">
        <v>224</v>
      </c>
      <c r="D194" s="136" t="s">
        <v>147</v>
      </c>
      <c r="E194" s="137" t="s">
        <v>729</v>
      </c>
      <c r="F194" s="138" t="s">
        <v>730</v>
      </c>
      <c r="G194" s="139" t="s">
        <v>159</v>
      </c>
      <c r="H194" s="140">
        <v>13</v>
      </c>
      <c r="I194" s="141"/>
      <c r="J194" s="141">
        <f>ROUND(I194*H194,2)</f>
        <v>0</v>
      </c>
      <c r="K194" s="142"/>
      <c r="L194" s="29"/>
      <c r="M194" s="143" t="s">
        <v>1</v>
      </c>
      <c r="N194" s="144" t="s">
        <v>33</v>
      </c>
      <c r="O194" s="145">
        <v>0.82699999999999996</v>
      </c>
      <c r="P194" s="145">
        <f>O194*H194</f>
        <v>10.750999999999999</v>
      </c>
      <c r="Q194" s="145">
        <v>0</v>
      </c>
      <c r="R194" s="145">
        <f>Q194*H194</f>
        <v>0</v>
      </c>
      <c r="S194" s="145">
        <v>0</v>
      </c>
      <c r="T194" s="146">
        <f>S194*H194</f>
        <v>0</v>
      </c>
      <c r="AR194" s="147" t="s">
        <v>187</v>
      </c>
      <c r="AT194" s="147" t="s">
        <v>147</v>
      </c>
      <c r="AU194" s="147" t="s">
        <v>152</v>
      </c>
      <c r="AY194" s="17" t="s">
        <v>144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7" t="s">
        <v>152</v>
      </c>
      <c r="BK194" s="148">
        <f>ROUND(I194*H194,2)</f>
        <v>0</v>
      </c>
      <c r="BL194" s="17" t="s">
        <v>187</v>
      </c>
      <c r="BM194" s="147" t="s">
        <v>282</v>
      </c>
    </row>
    <row r="195" spans="2:65" s="1" customFormat="1" ht="24.2" customHeight="1">
      <c r="B195" s="135"/>
      <c r="C195" s="136" t="s">
        <v>289</v>
      </c>
      <c r="D195" s="136" t="s">
        <v>147</v>
      </c>
      <c r="E195" s="137" t="s">
        <v>610</v>
      </c>
      <c r="F195" s="138" t="s">
        <v>611</v>
      </c>
      <c r="G195" s="139" t="s">
        <v>352</v>
      </c>
      <c r="H195" s="140">
        <v>42.119</v>
      </c>
      <c r="I195" s="141"/>
      <c r="J195" s="141">
        <f>ROUND(I195*H195,2)</f>
        <v>0</v>
      </c>
      <c r="K195" s="142"/>
      <c r="L195" s="29"/>
      <c r="M195" s="143" t="s">
        <v>1</v>
      </c>
      <c r="N195" s="144" t="s">
        <v>33</v>
      </c>
      <c r="O195" s="145">
        <v>0</v>
      </c>
      <c r="P195" s="145">
        <f>O195*H195</f>
        <v>0</v>
      </c>
      <c r="Q195" s="145">
        <v>0</v>
      </c>
      <c r="R195" s="145">
        <f>Q195*H195</f>
        <v>0</v>
      </c>
      <c r="S195" s="145">
        <v>0</v>
      </c>
      <c r="T195" s="146">
        <f>S195*H195</f>
        <v>0</v>
      </c>
      <c r="AR195" s="147" t="s">
        <v>187</v>
      </c>
      <c r="AT195" s="147" t="s">
        <v>147</v>
      </c>
      <c r="AU195" s="147" t="s">
        <v>152</v>
      </c>
      <c r="AY195" s="17" t="s">
        <v>144</v>
      </c>
      <c r="BE195" s="148">
        <f>IF(N195="základná",J195,0)</f>
        <v>0</v>
      </c>
      <c r="BF195" s="148">
        <f>IF(N195="znížená",J195,0)</f>
        <v>0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7" t="s">
        <v>152</v>
      </c>
      <c r="BK195" s="148">
        <f>ROUND(I195*H195,2)</f>
        <v>0</v>
      </c>
      <c r="BL195" s="17" t="s">
        <v>187</v>
      </c>
      <c r="BM195" s="147" t="s">
        <v>292</v>
      </c>
    </row>
    <row r="196" spans="2:65" s="11" customFormat="1" ht="22.9" customHeight="1">
      <c r="B196" s="124"/>
      <c r="D196" s="125" t="s">
        <v>66</v>
      </c>
      <c r="E196" s="133" t="s">
        <v>635</v>
      </c>
      <c r="F196" s="133" t="s">
        <v>636</v>
      </c>
      <c r="J196" s="134">
        <f>BK196</f>
        <v>0</v>
      </c>
      <c r="L196" s="124"/>
      <c r="M196" s="128"/>
      <c r="P196" s="129">
        <f>SUM(P197:P236)</f>
        <v>9.2766297000000009</v>
      </c>
      <c r="R196" s="129">
        <f>SUM(R197:R236)</f>
        <v>2.1718130599999996E-2</v>
      </c>
      <c r="T196" s="130">
        <f>SUM(T197:T236)</f>
        <v>1.1408999999999999E-2</v>
      </c>
      <c r="AR196" s="125" t="s">
        <v>152</v>
      </c>
      <c r="AT196" s="131" t="s">
        <v>66</v>
      </c>
      <c r="AU196" s="131" t="s">
        <v>75</v>
      </c>
      <c r="AY196" s="125" t="s">
        <v>144</v>
      </c>
      <c r="BK196" s="132">
        <f>SUM(BK197:BK236)</f>
        <v>0</v>
      </c>
    </row>
    <row r="197" spans="2:65" s="1" customFormat="1" ht="24.2" customHeight="1">
      <c r="B197" s="135"/>
      <c r="C197" s="136" t="s">
        <v>229</v>
      </c>
      <c r="D197" s="136" t="s">
        <v>147</v>
      </c>
      <c r="E197" s="137" t="s">
        <v>638</v>
      </c>
      <c r="F197" s="138" t="s">
        <v>639</v>
      </c>
      <c r="G197" s="139" t="s">
        <v>159</v>
      </c>
      <c r="H197" s="140">
        <v>38.03</v>
      </c>
      <c r="I197" s="141"/>
      <c r="J197" s="141">
        <f>ROUND(I197*H197,2)</f>
        <v>0</v>
      </c>
      <c r="K197" s="142"/>
      <c r="L197" s="29"/>
      <c r="M197" s="143" t="s">
        <v>1</v>
      </c>
      <c r="N197" s="144" t="s">
        <v>33</v>
      </c>
      <c r="O197" s="145">
        <v>5.8000000000000003E-2</v>
      </c>
      <c r="P197" s="145">
        <f>O197*H197</f>
        <v>2.20574</v>
      </c>
      <c r="Q197" s="145">
        <v>3.4800000000000001E-6</v>
      </c>
      <c r="R197" s="145">
        <f>Q197*H197</f>
        <v>1.3234440000000001E-4</v>
      </c>
      <c r="S197" s="145">
        <v>2.9999999999999997E-4</v>
      </c>
      <c r="T197" s="146">
        <f>S197*H197</f>
        <v>1.1408999999999999E-2</v>
      </c>
      <c r="AR197" s="147" t="s">
        <v>187</v>
      </c>
      <c r="AT197" s="147" t="s">
        <v>147</v>
      </c>
      <c r="AU197" s="147" t="s">
        <v>152</v>
      </c>
      <c r="AY197" s="17" t="s">
        <v>144</v>
      </c>
      <c r="BE197" s="148">
        <f>IF(N197="základná",J197,0)</f>
        <v>0</v>
      </c>
      <c r="BF197" s="148">
        <f>IF(N197="znížená",J197,0)</f>
        <v>0</v>
      </c>
      <c r="BG197" s="148">
        <f>IF(N197="zákl. prenesená",J197,0)</f>
        <v>0</v>
      </c>
      <c r="BH197" s="148">
        <f>IF(N197="zníž. prenesená",J197,0)</f>
        <v>0</v>
      </c>
      <c r="BI197" s="148">
        <f>IF(N197="nulová",J197,0)</f>
        <v>0</v>
      </c>
      <c r="BJ197" s="17" t="s">
        <v>152</v>
      </c>
      <c r="BK197" s="148">
        <f>ROUND(I197*H197,2)</f>
        <v>0</v>
      </c>
      <c r="BL197" s="17" t="s">
        <v>187</v>
      </c>
      <c r="BM197" s="147" t="s">
        <v>297</v>
      </c>
    </row>
    <row r="198" spans="2:65" s="13" customFormat="1">
      <c r="B198" s="155"/>
      <c r="D198" s="150" t="s">
        <v>153</v>
      </c>
      <c r="E198" s="156" t="s">
        <v>1</v>
      </c>
      <c r="F198" s="157" t="s">
        <v>866</v>
      </c>
      <c r="H198" s="158">
        <v>40.479999999999997</v>
      </c>
      <c r="L198" s="155"/>
      <c r="M198" s="159"/>
      <c r="T198" s="160"/>
      <c r="AT198" s="156" t="s">
        <v>153</v>
      </c>
      <c r="AU198" s="156" t="s">
        <v>152</v>
      </c>
      <c r="AV198" s="13" t="s">
        <v>152</v>
      </c>
      <c r="AW198" s="13" t="s">
        <v>25</v>
      </c>
      <c r="AX198" s="13" t="s">
        <v>67</v>
      </c>
      <c r="AY198" s="156" t="s">
        <v>144</v>
      </c>
    </row>
    <row r="199" spans="2:65" s="12" customFormat="1">
      <c r="B199" s="149"/>
      <c r="D199" s="150" t="s">
        <v>153</v>
      </c>
      <c r="E199" s="151" t="s">
        <v>1</v>
      </c>
      <c r="F199" s="152" t="s">
        <v>744</v>
      </c>
      <c r="H199" s="151" t="s">
        <v>1</v>
      </c>
      <c r="L199" s="149"/>
      <c r="M199" s="153"/>
      <c r="T199" s="154"/>
      <c r="AT199" s="151" t="s">
        <v>153</v>
      </c>
      <c r="AU199" s="151" t="s">
        <v>152</v>
      </c>
      <c r="AV199" s="12" t="s">
        <v>75</v>
      </c>
      <c r="AW199" s="12" t="s">
        <v>25</v>
      </c>
      <c r="AX199" s="12" t="s">
        <v>67</v>
      </c>
      <c r="AY199" s="151" t="s">
        <v>144</v>
      </c>
    </row>
    <row r="200" spans="2:65" s="13" customFormat="1">
      <c r="B200" s="155"/>
      <c r="D200" s="150" t="s">
        <v>153</v>
      </c>
      <c r="E200" s="156" t="s">
        <v>1</v>
      </c>
      <c r="F200" s="157" t="s">
        <v>802</v>
      </c>
      <c r="H200" s="158">
        <v>-1.8</v>
      </c>
      <c r="L200" s="155"/>
      <c r="M200" s="159"/>
      <c r="T200" s="160"/>
      <c r="AT200" s="156" t="s">
        <v>153</v>
      </c>
      <c r="AU200" s="156" t="s">
        <v>152</v>
      </c>
      <c r="AV200" s="13" t="s">
        <v>152</v>
      </c>
      <c r="AW200" s="13" t="s">
        <v>25</v>
      </c>
      <c r="AX200" s="13" t="s">
        <v>67</v>
      </c>
      <c r="AY200" s="156" t="s">
        <v>144</v>
      </c>
    </row>
    <row r="201" spans="2:65" s="12" customFormat="1">
      <c r="B201" s="149"/>
      <c r="D201" s="150" t="s">
        <v>153</v>
      </c>
      <c r="E201" s="151" t="s">
        <v>1</v>
      </c>
      <c r="F201" s="152" t="s">
        <v>803</v>
      </c>
      <c r="H201" s="151" t="s">
        <v>1</v>
      </c>
      <c r="L201" s="149"/>
      <c r="M201" s="153"/>
      <c r="T201" s="154"/>
      <c r="AT201" s="151" t="s">
        <v>153</v>
      </c>
      <c r="AU201" s="151" t="s">
        <v>152</v>
      </c>
      <c r="AV201" s="12" t="s">
        <v>75</v>
      </c>
      <c r="AW201" s="12" t="s">
        <v>25</v>
      </c>
      <c r="AX201" s="12" t="s">
        <v>67</v>
      </c>
      <c r="AY201" s="151" t="s">
        <v>144</v>
      </c>
    </row>
    <row r="202" spans="2:65" s="13" customFormat="1">
      <c r="B202" s="155"/>
      <c r="D202" s="150" t="s">
        <v>153</v>
      </c>
      <c r="E202" s="156" t="s">
        <v>1</v>
      </c>
      <c r="F202" s="157" t="s">
        <v>826</v>
      </c>
      <c r="H202" s="158">
        <v>-2.4</v>
      </c>
      <c r="L202" s="155"/>
      <c r="M202" s="159"/>
      <c r="T202" s="160"/>
      <c r="AT202" s="156" t="s">
        <v>153</v>
      </c>
      <c r="AU202" s="156" t="s">
        <v>152</v>
      </c>
      <c r="AV202" s="13" t="s">
        <v>152</v>
      </c>
      <c r="AW202" s="13" t="s">
        <v>25</v>
      </c>
      <c r="AX202" s="13" t="s">
        <v>67</v>
      </c>
      <c r="AY202" s="156" t="s">
        <v>144</v>
      </c>
    </row>
    <row r="203" spans="2:65" s="12" customFormat="1">
      <c r="B203" s="149"/>
      <c r="D203" s="150" t="s">
        <v>153</v>
      </c>
      <c r="E203" s="151" t="s">
        <v>1</v>
      </c>
      <c r="F203" s="152" t="s">
        <v>839</v>
      </c>
      <c r="H203" s="151" t="s">
        <v>1</v>
      </c>
      <c r="L203" s="149"/>
      <c r="M203" s="153"/>
      <c r="T203" s="154"/>
      <c r="AT203" s="151" t="s">
        <v>153</v>
      </c>
      <c r="AU203" s="151" t="s">
        <v>152</v>
      </c>
      <c r="AV203" s="12" t="s">
        <v>75</v>
      </c>
      <c r="AW203" s="12" t="s">
        <v>25</v>
      </c>
      <c r="AX203" s="12" t="s">
        <v>67</v>
      </c>
      <c r="AY203" s="151" t="s">
        <v>144</v>
      </c>
    </row>
    <row r="204" spans="2:65" s="13" customFormat="1">
      <c r="B204" s="155"/>
      <c r="D204" s="150" t="s">
        <v>153</v>
      </c>
      <c r="E204" s="156" t="s">
        <v>1</v>
      </c>
      <c r="F204" s="157" t="s">
        <v>840</v>
      </c>
      <c r="H204" s="158">
        <v>1.75</v>
      </c>
      <c r="L204" s="155"/>
      <c r="M204" s="159"/>
      <c r="T204" s="160"/>
      <c r="AT204" s="156" t="s">
        <v>153</v>
      </c>
      <c r="AU204" s="156" t="s">
        <v>152</v>
      </c>
      <c r="AV204" s="13" t="s">
        <v>152</v>
      </c>
      <c r="AW204" s="13" t="s">
        <v>25</v>
      </c>
      <c r="AX204" s="13" t="s">
        <v>67</v>
      </c>
      <c r="AY204" s="156" t="s">
        <v>144</v>
      </c>
    </row>
    <row r="205" spans="2:65" s="14" customFormat="1">
      <c r="B205" s="161"/>
      <c r="D205" s="150" t="s">
        <v>153</v>
      </c>
      <c r="E205" s="162" t="s">
        <v>1</v>
      </c>
      <c r="F205" s="163" t="s">
        <v>156</v>
      </c>
      <c r="H205" s="164">
        <v>38.03</v>
      </c>
      <c r="L205" s="161"/>
      <c r="M205" s="165"/>
      <c r="T205" s="166"/>
      <c r="AT205" s="162" t="s">
        <v>153</v>
      </c>
      <c r="AU205" s="162" t="s">
        <v>152</v>
      </c>
      <c r="AV205" s="14" t="s">
        <v>151</v>
      </c>
      <c r="AW205" s="14" t="s">
        <v>25</v>
      </c>
      <c r="AX205" s="14" t="s">
        <v>75</v>
      </c>
      <c r="AY205" s="162" t="s">
        <v>144</v>
      </c>
    </row>
    <row r="206" spans="2:65" s="1" customFormat="1" ht="21.75" customHeight="1">
      <c r="B206" s="135"/>
      <c r="C206" s="136" t="s">
        <v>300</v>
      </c>
      <c r="D206" s="136" t="s">
        <v>147</v>
      </c>
      <c r="E206" s="137" t="s">
        <v>644</v>
      </c>
      <c r="F206" s="138" t="s">
        <v>645</v>
      </c>
      <c r="G206" s="139" t="s">
        <v>223</v>
      </c>
      <c r="H206" s="140">
        <v>9</v>
      </c>
      <c r="I206" s="141"/>
      <c r="J206" s="141">
        <f t="shared" ref="J206:J211" si="0">ROUND(I206*H206,2)</f>
        <v>0</v>
      </c>
      <c r="K206" s="142"/>
      <c r="L206" s="29"/>
      <c r="M206" s="143" t="s">
        <v>1</v>
      </c>
      <c r="N206" s="144" t="s">
        <v>33</v>
      </c>
      <c r="O206" s="145">
        <v>0.03</v>
      </c>
      <c r="P206" s="145">
        <f t="shared" ref="P206:P211" si="1">O206*H206</f>
        <v>0.27</v>
      </c>
      <c r="Q206" s="145">
        <v>7.8000000000000005E-7</v>
      </c>
      <c r="R206" s="145">
        <f t="shared" ref="R206:R211" si="2">Q206*H206</f>
        <v>7.0200000000000006E-6</v>
      </c>
      <c r="S206" s="145">
        <v>0</v>
      </c>
      <c r="T206" s="146">
        <f t="shared" ref="T206:T211" si="3">S206*H206</f>
        <v>0</v>
      </c>
      <c r="AR206" s="147" t="s">
        <v>187</v>
      </c>
      <c r="AT206" s="147" t="s">
        <v>147</v>
      </c>
      <c r="AU206" s="147" t="s">
        <v>152</v>
      </c>
      <c r="AY206" s="17" t="s">
        <v>144</v>
      </c>
      <c r="BE206" s="148">
        <f t="shared" ref="BE206:BE211" si="4">IF(N206="základná",J206,0)</f>
        <v>0</v>
      </c>
      <c r="BF206" s="148">
        <f t="shared" ref="BF206:BF211" si="5">IF(N206="znížená",J206,0)</f>
        <v>0</v>
      </c>
      <c r="BG206" s="148">
        <f t="shared" ref="BG206:BG211" si="6">IF(N206="zákl. prenesená",J206,0)</f>
        <v>0</v>
      </c>
      <c r="BH206" s="148">
        <f t="shared" ref="BH206:BH211" si="7">IF(N206="zníž. prenesená",J206,0)</f>
        <v>0</v>
      </c>
      <c r="BI206" s="148">
        <f t="shared" ref="BI206:BI211" si="8">IF(N206="nulová",J206,0)</f>
        <v>0</v>
      </c>
      <c r="BJ206" s="17" t="s">
        <v>152</v>
      </c>
      <c r="BK206" s="148">
        <f t="shared" ref="BK206:BK211" si="9">ROUND(I206*H206,2)</f>
        <v>0</v>
      </c>
      <c r="BL206" s="17" t="s">
        <v>187</v>
      </c>
      <c r="BM206" s="147" t="s">
        <v>303</v>
      </c>
    </row>
    <row r="207" spans="2:65" s="1" customFormat="1" ht="24.2" customHeight="1">
      <c r="B207" s="135"/>
      <c r="C207" s="136" t="s">
        <v>233</v>
      </c>
      <c r="D207" s="136" t="s">
        <v>147</v>
      </c>
      <c r="E207" s="137" t="s">
        <v>648</v>
      </c>
      <c r="F207" s="138" t="s">
        <v>649</v>
      </c>
      <c r="G207" s="139" t="s">
        <v>167</v>
      </c>
      <c r="H207" s="140">
        <v>15.1</v>
      </c>
      <c r="I207" s="141"/>
      <c r="J207" s="141">
        <f t="shared" si="0"/>
        <v>0</v>
      </c>
      <c r="K207" s="142"/>
      <c r="L207" s="29"/>
      <c r="M207" s="143" t="s">
        <v>1</v>
      </c>
      <c r="N207" s="144" t="s">
        <v>33</v>
      </c>
      <c r="O207" s="145">
        <v>2.5000000000000001E-2</v>
      </c>
      <c r="P207" s="145">
        <f t="shared" si="1"/>
        <v>0.3775</v>
      </c>
      <c r="Q207" s="145">
        <v>7.8000000000000005E-7</v>
      </c>
      <c r="R207" s="145">
        <f t="shared" si="2"/>
        <v>1.1778E-5</v>
      </c>
      <c r="S207" s="145">
        <v>0</v>
      </c>
      <c r="T207" s="146">
        <f t="shared" si="3"/>
        <v>0</v>
      </c>
      <c r="AR207" s="147" t="s">
        <v>187</v>
      </c>
      <c r="AT207" s="147" t="s">
        <v>147</v>
      </c>
      <c r="AU207" s="147" t="s">
        <v>152</v>
      </c>
      <c r="AY207" s="17" t="s">
        <v>144</v>
      </c>
      <c r="BE207" s="148">
        <f t="shared" si="4"/>
        <v>0</v>
      </c>
      <c r="BF207" s="148">
        <f t="shared" si="5"/>
        <v>0</v>
      </c>
      <c r="BG207" s="148">
        <f t="shared" si="6"/>
        <v>0</v>
      </c>
      <c r="BH207" s="148">
        <f t="shared" si="7"/>
        <v>0</v>
      </c>
      <c r="BI207" s="148">
        <f t="shared" si="8"/>
        <v>0</v>
      </c>
      <c r="BJ207" s="17" t="s">
        <v>152</v>
      </c>
      <c r="BK207" s="148">
        <f t="shared" si="9"/>
        <v>0</v>
      </c>
      <c r="BL207" s="17" t="s">
        <v>187</v>
      </c>
      <c r="BM207" s="147" t="s">
        <v>308</v>
      </c>
    </row>
    <row r="208" spans="2:65" s="1" customFormat="1" ht="24.2" customHeight="1">
      <c r="B208" s="135"/>
      <c r="C208" s="136" t="s">
        <v>309</v>
      </c>
      <c r="D208" s="136" t="s">
        <v>147</v>
      </c>
      <c r="E208" s="137" t="s">
        <v>652</v>
      </c>
      <c r="F208" s="138" t="s">
        <v>653</v>
      </c>
      <c r="G208" s="139" t="s">
        <v>159</v>
      </c>
      <c r="H208" s="140">
        <v>38.03</v>
      </c>
      <c r="I208" s="141"/>
      <c r="J208" s="141">
        <f t="shared" si="0"/>
        <v>0</v>
      </c>
      <c r="K208" s="142"/>
      <c r="L208" s="29"/>
      <c r="M208" s="143" t="s">
        <v>1</v>
      </c>
      <c r="N208" s="144" t="s">
        <v>33</v>
      </c>
      <c r="O208" s="145">
        <v>3.023E-2</v>
      </c>
      <c r="P208" s="145">
        <f t="shared" si="1"/>
        <v>1.1496469</v>
      </c>
      <c r="Q208" s="145">
        <v>1.2750000000000001E-4</v>
      </c>
      <c r="R208" s="145">
        <f t="shared" si="2"/>
        <v>4.8488250000000002E-3</v>
      </c>
      <c r="S208" s="145">
        <v>0</v>
      </c>
      <c r="T208" s="146">
        <f t="shared" si="3"/>
        <v>0</v>
      </c>
      <c r="AR208" s="147" t="s">
        <v>187</v>
      </c>
      <c r="AT208" s="147" t="s">
        <v>147</v>
      </c>
      <c r="AU208" s="147" t="s">
        <v>152</v>
      </c>
      <c r="AY208" s="17" t="s">
        <v>144</v>
      </c>
      <c r="BE208" s="148">
        <f t="shared" si="4"/>
        <v>0</v>
      </c>
      <c r="BF208" s="148">
        <f t="shared" si="5"/>
        <v>0</v>
      </c>
      <c r="BG208" s="148">
        <f t="shared" si="6"/>
        <v>0</v>
      </c>
      <c r="BH208" s="148">
        <f t="shared" si="7"/>
        <v>0</v>
      </c>
      <c r="BI208" s="148">
        <f t="shared" si="8"/>
        <v>0</v>
      </c>
      <c r="BJ208" s="17" t="s">
        <v>152</v>
      </c>
      <c r="BK208" s="148">
        <f t="shared" si="9"/>
        <v>0</v>
      </c>
      <c r="BL208" s="17" t="s">
        <v>187</v>
      </c>
      <c r="BM208" s="147" t="s">
        <v>312</v>
      </c>
    </row>
    <row r="209" spans="2:65" s="1" customFormat="1" ht="24.2" customHeight="1">
      <c r="B209" s="135"/>
      <c r="C209" s="136" t="s">
        <v>238</v>
      </c>
      <c r="D209" s="136" t="s">
        <v>147</v>
      </c>
      <c r="E209" s="137" t="s">
        <v>656</v>
      </c>
      <c r="F209" s="138" t="s">
        <v>657</v>
      </c>
      <c r="G209" s="139" t="s">
        <v>159</v>
      </c>
      <c r="H209" s="140">
        <v>38.03</v>
      </c>
      <c r="I209" s="141"/>
      <c r="J209" s="141">
        <f t="shared" si="0"/>
        <v>0</v>
      </c>
      <c r="K209" s="142"/>
      <c r="L209" s="29"/>
      <c r="M209" s="143" t="s">
        <v>1</v>
      </c>
      <c r="N209" s="144" t="s">
        <v>33</v>
      </c>
      <c r="O209" s="145">
        <v>8.3000000000000001E-3</v>
      </c>
      <c r="P209" s="145">
        <f t="shared" si="1"/>
        <v>0.31564900000000001</v>
      </c>
      <c r="Q209" s="145">
        <v>3.4800000000000001E-6</v>
      </c>
      <c r="R209" s="145">
        <f t="shared" si="2"/>
        <v>1.3234440000000001E-4</v>
      </c>
      <c r="S209" s="145">
        <v>0</v>
      </c>
      <c r="T209" s="146">
        <f t="shared" si="3"/>
        <v>0</v>
      </c>
      <c r="AR209" s="147" t="s">
        <v>187</v>
      </c>
      <c r="AT209" s="147" t="s">
        <v>147</v>
      </c>
      <c r="AU209" s="147" t="s">
        <v>152</v>
      </c>
      <c r="AY209" s="17" t="s">
        <v>144</v>
      </c>
      <c r="BE209" s="148">
        <f t="shared" si="4"/>
        <v>0</v>
      </c>
      <c r="BF209" s="148">
        <f t="shared" si="5"/>
        <v>0</v>
      </c>
      <c r="BG209" s="148">
        <f t="shared" si="6"/>
        <v>0</v>
      </c>
      <c r="BH209" s="148">
        <f t="shared" si="7"/>
        <v>0</v>
      </c>
      <c r="BI209" s="148">
        <f t="shared" si="8"/>
        <v>0</v>
      </c>
      <c r="BJ209" s="17" t="s">
        <v>152</v>
      </c>
      <c r="BK209" s="148">
        <f t="shared" si="9"/>
        <v>0</v>
      </c>
      <c r="BL209" s="17" t="s">
        <v>187</v>
      </c>
      <c r="BM209" s="147" t="s">
        <v>318</v>
      </c>
    </row>
    <row r="210" spans="2:65" s="1" customFormat="1" ht="24.2" customHeight="1">
      <c r="B210" s="135"/>
      <c r="C210" s="136" t="s">
        <v>322</v>
      </c>
      <c r="D210" s="136" t="s">
        <v>147</v>
      </c>
      <c r="E210" s="137" t="s">
        <v>659</v>
      </c>
      <c r="F210" s="138" t="s">
        <v>660</v>
      </c>
      <c r="G210" s="139" t="s">
        <v>159</v>
      </c>
      <c r="H210" s="140">
        <v>38.03</v>
      </c>
      <c r="I210" s="141"/>
      <c r="J210" s="141">
        <f t="shared" si="0"/>
        <v>0</v>
      </c>
      <c r="K210" s="142"/>
      <c r="L210" s="29"/>
      <c r="M210" s="143" t="s">
        <v>1</v>
      </c>
      <c r="N210" s="144" t="s">
        <v>33</v>
      </c>
      <c r="O210" s="145">
        <v>1.0059999999999999E-2</v>
      </c>
      <c r="P210" s="145">
        <f t="shared" si="1"/>
        <v>0.38258179999999997</v>
      </c>
      <c r="Q210" s="145">
        <v>3.116E-5</v>
      </c>
      <c r="R210" s="145">
        <f t="shared" si="2"/>
        <v>1.1850148000000001E-3</v>
      </c>
      <c r="S210" s="145">
        <v>0</v>
      </c>
      <c r="T210" s="146">
        <f t="shared" si="3"/>
        <v>0</v>
      </c>
      <c r="AR210" s="147" t="s">
        <v>187</v>
      </c>
      <c r="AT210" s="147" t="s">
        <v>147</v>
      </c>
      <c r="AU210" s="147" t="s">
        <v>152</v>
      </c>
      <c r="AY210" s="17" t="s">
        <v>144</v>
      </c>
      <c r="BE210" s="148">
        <f t="shared" si="4"/>
        <v>0</v>
      </c>
      <c r="BF210" s="148">
        <f t="shared" si="5"/>
        <v>0</v>
      </c>
      <c r="BG210" s="148">
        <f t="shared" si="6"/>
        <v>0</v>
      </c>
      <c r="BH210" s="148">
        <f t="shared" si="7"/>
        <v>0</v>
      </c>
      <c r="BI210" s="148">
        <f t="shared" si="8"/>
        <v>0</v>
      </c>
      <c r="BJ210" s="17" t="s">
        <v>152</v>
      </c>
      <c r="BK210" s="148">
        <f t="shared" si="9"/>
        <v>0</v>
      </c>
      <c r="BL210" s="17" t="s">
        <v>187</v>
      </c>
      <c r="BM210" s="147" t="s">
        <v>326</v>
      </c>
    </row>
    <row r="211" spans="2:65" s="1" customFormat="1" ht="24.2" customHeight="1">
      <c r="B211" s="135"/>
      <c r="C211" s="136" t="s">
        <v>241</v>
      </c>
      <c r="D211" s="136" t="s">
        <v>147</v>
      </c>
      <c r="E211" s="137" t="s">
        <v>738</v>
      </c>
      <c r="F211" s="138" t="s">
        <v>739</v>
      </c>
      <c r="G211" s="139" t="s">
        <v>159</v>
      </c>
      <c r="H211" s="140">
        <v>6.2</v>
      </c>
      <c r="I211" s="141"/>
      <c r="J211" s="141">
        <f t="shared" si="0"/>
        <v>0</v>
      </c>
      <c r="K211" s="142"/>
      <c r="L211" s="29"/>
      <c r="M211" s="143" t="s">
        <v>1</v>
      </c>
      <c r="N211" s="144" t="s">
        <v>33</v>
      </c>
      <c r="O211" s="145">
        <v>4.5280000000000001E-2</v>
      </c>
      <c r="P211" s="145">
        <f t="shared" si="1"/>
        <v>0.28073599999999999</v>
      </c>
      <c r="Q211" s="145">
        <v>1.5725E-4</v>
      </c>
      <c r="R211" s="145">
        <f t="shared" si="2"/>
        <v>9.7495000000000004E-4</v>
      </c>
      <c r="S211" s="145">
        <v>0</v>
      </c>
      <c r="T211" s="146">
        <f t="shared" si="3"/>
        <v>0</v>
      </c>
      <c r="AR211" s="147" t="s">
        <v>187</v>
      </c>
      <c r="AT211" s="147" t="s">
        <v>147</v>
      </c>
      <c r="AU211" s="147" t="s">
        <v>152</v>
      </c>
      <c r="AY211" s="17" t="s">
        <v>144</v>
      </c>
      <c r="BE211" s="148">
        <f t="shared" si="4"/>
        <v>0</v>
      </c>
      <c r="BF211" s="148">
        <f t="shared" si="5"/>
        <v>0</v>
      </c>
      <c r="BG211" s="148">
        <f t="shared" si="6"/>
        <v>0</v>
      </c>
      <c r="BH211" s="148">
        <f t="shared" si="7"/>
        <v>0</v>
      </c>
      <c r="BI211" s="148">
        <f t="shared" si="8"/>
        <v>0</v>
      </c>
      <c r="BJ211" s="17" t="s">
        <v>152</v>
      </c>
      <c r="BK211" s="148">
        <f t="shared" si="9"/>
        <v>0</v>
      </c>
      <c r="BL211" s="17" t="s">
        <v>187</v>
      </c>
      <c r="BM211" s="147" t="s">
        <v>329</v>
      </c>
    </row>
    <row r="212" spans="2:65" s="12" customFormat="1">
      <c r="B212" s="149"/>
      <c r="D212" s="150" t="s">
        <v>153</v>
      </c>
      <c r="E212" s="151" t="s">
        <v>1</v>
      </c>
      <c r="F212" s="152" t="s">
        <v>784</v>
      </c>
      <c r="H212" s="151" t="s">
        <v>1</v>
      </c>
      <c r="L212" s="149"/>
      <c r="M212" s="153"/>
      <c r="T212" s="154"/>
      <c r="AT212" s="151" t="s">
        <v>153</v>
      </c>
      <c r="AU212" s="151" t="s">
        <v>152</v>
      </c>
      <c r="AV212" s="12" t="s">
        <v>75</v>
      </c>
      <c r="AW212" s="12" t="s">
        <v>25</v>
      </c>
      <c r="AX212" s="12" t="s">
        <v>67</v>
      </c>
      <c r="AY212" s="151" t="s">
        <v>144</v>
      </c>
    </row>
    <row r="213" spans="2:65" s="13" customFormat="1">
      <c r="B213" s="155"/>
      <c r="D213" s="150" t="s">
        <v>153</v>
      </c>
      <c r="E213" s="156" t="s">
        <v>1</v>
      </c>
      <c r="F213" s="157" t="s">
        <v>817</v>
      </c>
      <c r="H213" s="158">
        <v>1.8</v>
      </c>
      <c r="L213" s="155"/>
      <c r="M213" s="159"/>
      <c r="T213" s="160"/>
      <c r="AT213" s="156" t="s">
        <v>153</v>
      </c>
      <c r="AU213" s="156" t="s">
        <v>152</v>
      </c>
      <c r="AV213" s="13" t="s">
        <v>152</v>
      </c>
      <c r="AW213" s="13" t="s">
        <v>25</v>
      </c>
      <c r="AX213" s="13" t="s">
        <v>67</v>
      </c>
      <c r="AY213" s="156" t="s">
        <v>144</v>
      </c>
    </row>
    <row r="214" spans="2:65" s="12" customFormat="1">
      <c r="B214" s="149"/>
      <c r="D214" s="150" t="s">
        <v>153</v>
      </c>
      <c r="E214" s="151" t="s">
        <v>1</v>
      </c>
      <c r="F214" s="152" t="s">
        <v>818</v>
      </c>
      <c r="H214" s="151" t="s">
        <v>1</v>
      </c>
      <c r="L214" s="149"/>
      <c r="M214" s="153"/>
      <c r="T214" s="154"/>
      <c r="AT214" s="151" t="s">
        <v>153</v>
      </c>
      <c r="AU214" s="151" t="s">
        <v>152</v>
      </c>
      <c r="AV214" s="12" t="s">
        <v>75</v>
      </c>
      <c r="AW214" s="12" t="s">
        <v>25</v>
      </c>
      <c r="AX214" s="12" t="s">
        <v>67</v>
      </c>
      <c r="AY214" s="151" t="s">
        <v>144</v>
      </c>
    </row>
    <row r="215" spans="2:65" s="13" customFormat="1">
      <c r="B215" s="155"/>
      <c r="D215" s="150" t="s">
        <v>153</v>
      </c>
      <c r="E215" s="156" t="s">
        <v>1</v>
      </c>
      <c r="F215" s="157" t="s">
        <v>294</v>
      </c>
      <c r="H215" s="158">
        <v>2.4</v>
      </c>
      <c r="L215" s="155"/>
      <c r="M215" s="159"/>
      <c r="T215" s="160"/>
      <c r="AT215" s="156" t="s">
        <v>153</v>
      </c>
      <c r="AU215" s="156" t="s">
        <v>152</v>
      </c>
      <c r="AV215" s="13" t="s">
        <v>152</v>
      </c>
      <c r="AW215" s="13" t="s">
        <v>25</v>
      </c>
      <c r="AX215" s="13" t="s">
        <v>67</v>
      </c>
      <c r="AY215" s="156" t="s">
        <v>144</v>
      </c>
    </row>
    <row r="216" spans="2:65" s="12" customFormat="1">
      <c r="B216" s="149"/>
      <c r="D216" s="150" t="s">
        <v>153</v>
      </c>
      <c r="E216" s="151" t="s">
        <v>1</v>
      </c>
      <c r="F216" s="152" t="s">
        <v>788</v>
      </c>
      <c r="H216" s="151" t="s">
        <v>1</v>
      </c>
      <c r="L216" s="149"/>
      <c r="M216" s="153"/>
      <c r="T216" s="154"/>
      <c r="AT216" s="151" t="s">
        <v>153</v>
      </c>
      <c r="AU216" s="151" t="s">
        <v>152</v>
      </c>
      <c r="AV216" s="12" t="s">
        <v>75</v>
      </c>
      <c r="AW216" s="12" t="s">
        <v>25</v>
      </c>
      <c r="AX216" s="12" t="s">
        <v>67</v>
      </c>
      <c r="AY216" s="151" t="s">
        <v>144</v>
      </c>
    </row>
    <row r="217" spans="2:65" s="13" customFormat="1">
      <c r="B217" s="155"/>
      <c r="D217" s="150" t="s">
        <v>153</v>
      </c>
      <c r="E217" s="156" t="s">
        <v>1</v>
      </c>
      <c r="F217" s="157" t="s">
        <v>152</v>
      </c>
      <c r="H217" s="158">
        <v>2</v>
      </c>
      <c r="L217" s="155"/>
      <c r="M217" s="159"/>
      <c r="T217" s="160"/>
      <c r="AT217" s="156" t="s">
        <v>153</v>
      </c>
      <c r="AU217" s="156" t="s">
        <v>152</v>
      </c>
      <c r="AV217" s="13" t="s">
        <v>152</v>
      </c>
      <c r="AW217" s="13" t="s">
        <v>25</v>
      </c>
      <c r="AX217" s="13" t="s">
        <v>67</v>
      </c>
      <c r="AY217" s="156" t="s">
        <v>144</v>
      </c>
    </row>
    <row r="218" spans="2:65" s="14" customFormat="1">
      <c r="B218" s="161"/>
      <c r="D218" s="150" t="s">
        <v>153</v>
      </c>
      <c r="E218" s="162" t="s">
        <v>1</v>
      </c>
      <c r="F218" s="163" t="s">
        <v>156</v>
      </c>
      <c r="H218" s="164">
        <v>6.2</v>
      </c>
      <c r="L218" s="161"/>
      <c r="M218" s="165"/>
      <c r="T218" s="166"/>
      <c r="AT218" s="162" t="s">
        <v>153</v>
      </c>
      <c r="AU218" s="162" t="s">
        <v>152</v>
      </c>
      <c r="AV218" s="14" t="s">
        <v>151</v>
      </c>
      <c r="AW218" s="14" t="s">
        <v>25</v>
      </c>
      <c r="AX218" s="14" t="s">
        <v>75</v>
      </c>
      <c r="AY218" s="162" t="s">
        <v>144</v>
      </c>
    </row>
    <row r="219" spans="2:65" s="1" customFormat="1" ht="24.2" customHeight="1">
      <c r="B219" s="135"/>
      <c r="C219" s="136" t="s">
        <v>331</v>
      </c>
      <c r="D219" s="136" t="s">
        <v>147</v>
      </c>
      <c r="E219" s="137" t="s">
        <v>663</v>
      </c>
      <c r="F219" s="138" t="s">
        <v>664</v>
      </c>
      <c r="G219" s="139" t="s">
        <v>159</v>
      </c>
      <c r="H219" s="140">
        <v>13</v>
      </c>
      <c r="I219" s="141"/>
      <c r="J219" s="141">
        <f>ROUND(I219*H219,2)</f>
        <v>0</v>
      </c>
      <c r="K219" s="142"/>
      <c r="L219" s="29"/>
      <c r="M219" s="143" t="s">
        <v>1</v>
      </c>
      <c r="N219" s="144" t="s">
        <v>33</v>
      </c>
      <c r="O219" s="145">
        <v>5.0360000000000002E-2</v>
      </c>
      <c r="P219" s="145">
        <f>O219*H219</f>
        <v>0.65468000000000004</v>
      </c>
      <c r="Q219" s="145">
        <v>1.9858000000000001E-4</v>
      </c>
      <c r="R219" s="145">
        <f>Q219*H219</f>
        <v>2.5815400000000002E-3</v>
      </c>
      <c r="S219" s="145">
        <v>0</v>
      </c>
      <c r="T219" s="146">
        <f>S219*H219</f>
        <v>0</v>
      </c>
      <c r="AR219" s="147" t="s">
        <v>187</v>
      </c>
      <c r="AT219" s="147" t="s">
        <v>147</v>
      </c>
      <c r="AU219" s="147" t="s">
        <v>152</v>
      </c>
      <c r="AY219" s="17" t="s">
        <v>144</v>
      </c>
      <c r="BE219" s="148">
        <f>IF(N219="základná",J219,0)</f>
        <v>0</v>
      </c>
      <c r="BF219" s="148">
        <f>IF(N219="znížená",J219,0)</f>
        <v>0</v>
      </c>
      <c r="BG219" s="148">
        <f>IF(N219="zákl. prenesená",J219,0)</f>
        <v>0</v>
      </c>
      <c r="BH219" s="148">
        <f>IF(N219="zníž. prenesená",J219,0)</f>
        <v>0</v>
      </c>
      <c r="BI219" s="148">
        <f>IF(N219="nulová",J219,0)</f>
        <v>0</v>
      </c>
      <c r="BJ219" s="17" t="s">
        <v>152</v>
      </c>
      <c r="BK219" s="148">
        <f>ROUND(I219*H219,2)</f>
        <v>0</v>
      </c>
      <c r="BL219" s="17" t="s">
        <v>187</v>
      </c>
      <c r="BM219" s="147" t="s">
        <v>334</v>
      </c>
    </row>
    <row r="220" spans="2:65" s="1" customFormat="1" ht="33" customHeight="1">
      <c r="B220" s="135"/>
      <c r="C220" s="136" t="s">
        <v>245</v>
      </c>
      <c r="D220" s="136" t="s">
        <v>147</v>
      </c>
      <c r="E220" s="137" t="s">
        <v>789</v>
      </c>
      <c r="F220" s="138" t="s">
        <v>790</v>
      </c>
      <c r="G220" s="139" t="s">
        <v>159</v>
      </c>
      <c r="H220" s="140">
        <v>38.03</v>
      </c>
      <c r="I220" s="141"/>
      <c r="J220" s="141">
        <f>ROUND(I220*H220,2)</f>
        <v>0</v>
      </c>
      <c r="K220" s="142"/>
      <c r="L220" s="29"/>
      <c r="M220" s="143" t="s">
        <v>1</v>
      </c>
      <c r="N220" s="144" t="s">
        <v>33</v>
      </c>
      <c r="O220" s="145">
        <v>8.5500000000000007E-2</v>
      </c>
      <c r="P220" s="145">
        <f>O220*H220</f>
        <v>3.2515650000000003</v>
      </c>
      <c r="Q220" s="145">
        <v>2.7579999999999998E-4</v>
      </c>
      <c r="R220" s="145">
        <f>Q220*H220</f>
        <v>1.0488674E-2</v>
      </c>
      <c r="S220" s="145">
        <v>0</v>
      </c>
      <c r="T220" s="146">
        <f>S220*H220</f>
        <v>0</v>
      </c>
      <c r="AR220" s="147" t="s">
        <v>187</v>
      </c>
      <c r="AT220" s="147" t="s">
        <v>147</v>
      </c>
      <c r="AU220" s="147" t="s">
        <v>152</v>
      </c>
      <c r="AY220" s="17" t="s">
        <v>144</v>
      </c>
      <c r="BE220" s="148">
        <f>IF(N220="základná",J220,0)</f>
        <v>0</v>
      </c>
      <c r="BF220" s="148">
        <f>IF(N220="znížená",J220,0)</f>
        <v>0</v>
      </c>
      <c r="BG220" s="148">
        <f>IF(N220="zákl. prenesená",J220,0)</f>
        <v>0</v>
      </c>
      <c r="BH220" s="148">
        <f>IF(N220="zníž. prenesená",J220,0)</f>
        <v>0</v>
      </c>
      <c r="BI220" s="148">
        <f>IF(N220="nulová",J220,0)</f>
        <v>0</v>
      </c>
      <c r="BJ220" s="17" t="s">
        <v>152</v>
      </c>
      <c r="BK220" s="148">
        <f>ROUND(I220*H220,2)</f>
        <v>0</v>
      </c>
      <c r="BL220" s="17" t="s">
        <v>187</v>
      </c>
      <c r="BM220" s="147" t="s">
        <v>337</v>
      </c>
    </row>
    <row r="221" spans="2:65" s="13" customFormat="1">
      <c r="B221" s="155"/>
      <c r="D221" s="150" t="s">
        <v>153</v>
      </c>
      <c r="E221" s="156" t="s">
        <v>1</v>
      </c>
      <c r="F221" s="157" t="s">
        <v>856</v>
      </c>
      <c r="H221" s="158">
        <v>40.479999999999997</v>
      </c>
      <c r="L221" s="155"/>
      <c r="M221" s="159"/>
      <c r="T221" s="160"/>
      <c r="AT221" s="156" t="s">
        <v>153</v>
      </c>
      <c r="AU221" s="156" t="s">
        <v>152</v>
      </c>
      <c r="AV221" s="13" t="s">
        <v>152</v>
      </c>
      <c r="AW221" s="13" t="s">
        <v>25</v>
      </c>
      <c r="AX221" s="13" t="s">
        <v>67</v>
      </c>
      <c r="AY221" s="156" t="s">
        <v>144</v>
      </c>
    </row>
    <row r="222" spans="2:65" s="12" customFormat="1">
      <c r="B222" s="149"/>
      <c r="D222" s="150" t="s">
        <v>153</v>
      </c>
      <c r="E222" s="151" t="s">
        <v>1</v>
      </c>
      <c r="F222" s="152" t="s">
        <v>744</v>
      </c>
      <c r="H222" s="151" t="s">
        <v>1</v>
      </c>
      <c r="L222" s="149"/>
      <c r="M222" s="153"/>
      <c r="T222" s="154"/>
      <c r="AT222" s="151" t="s">
        <v>153</v>
      </c>
      <c r="AU222" s="151" t="s">
        <v>152</v>
      </c>
      <c r="AV222" s="12" t="s">
        <v>75</v>
      </c>
      <c r="AW222" s="12" t="s">
        <v>25</v>
      </c>
      <c r="AX222" s="12" t="s">
        <v>67</v>
      </c>
      <c r="AY222" s="151" t="s">
        <v>144</v>
      </c>
    </row>
    <row r="223" spans="2:65" s="13" customFormat="1">
      <c r="B223" s="155"/>
      <c r="D223" s="150" t="s">
        <v>153</v>
      </c>
      <c r="E223" s="156" t="s">
        <v>1</v>
      </c>
      <c r="F223" s="157" t="s">
        <v>802</v>
      </c>
      <c r="H223" s="158">
        <v>-1.8</v>
      </c>
      <c r="L223" s="155"/>
      <c r="M223" s="159"/>
      <c r="T223" s="160"/>
      <c r="AT223" s="156" t="s">
        <v>153</v>
      </c>
      <c r="AU223" s="156" t="s">
        <v>152</v>
      </c>
      <c r="AV223" s="13" t="s">
        <v>152</v>
      </c>
      <c r="AW223" s="13" t="s">
        <v>25</v>
      </c>
      <c r="AX223" s="13" t="s">
        <v>67</v>
      </c>
      <c r="AY223" s="156" t="s">
        <v>144</v>
      </c>
    </row>
    <row r="224" spans="2:65" s="12" customFormat="1">
      <c r="B224" s="149"/>
      <c r="D224" s="150" t="s">
        <v>153</v>
      </c>
      <c r="E224" s="151" t="s">
        <v>1</v>
      </c>
      <c r="F224" s="152" t="s">
        <v>803</v>
      </c>
      <c r="H224" s="151" t="s">
        <v>1</v>
      </c>
      <c r="L224" s="149"/>
      <c r="M224" s="153"/>
      <c r="T224" s="154"/>
      <c r="AT224" s="151" t="s">
        <v>153</v>
      </c>
      <c r="AU224" s="151" t="s">
        <v>152</v>
      </c>
      <c r="AV224" s="12" t="s">
        <v>75</v>
      </c>
      <c r="AW224" s="12" t="s">
        <v>25</v>
      </c>
      <c r="AX224" s="12" t="s">
        <v>67</v>
      </c>
      <c r="AY224" s="151" t="s">
        <v>144</v>
      </c>
    </row>
    <row r="225" spans="2:65" s="13" customFormat="1">
      <c r="B225" s="155"/>
      <c r="D225" s="150" t="s">
        <v>153</v>
      </c>
      <c r="E225" s="156" t="s">
        <v>1</v>
      </c>
      <c r="F225" s="157" t="s">
        <v>826</v>
      </c>
      <c r="H225" s="158">
        <v>-2.4</v>
      </c>
      <c r="L225" s="155"/>
      <c r="M225" s="159"/>
      <c r="T225" s="160"/>
      <c r="AT225" s="156" t="s">
        <v>153</v>
      </c>
      <c r="AU225" s="156" t="s">
        <v>152</v>
      </c>
      <c r="AV225" s="13" t="s">
        <v>152</v>
      </c>
      <c r="AW225" s="13" t="s">
        <v>25</v>
      </c>
      <c r="AX225" s="13" t="s">
        <v>67</v>
      </c>
      <c r="AY225" s="156" t="s">
        <v>144</v>
      </c>
    </row>
    <row r="226" spans="2:65" s="12" customFormat="1">
      <c r="B226" s="149"/>
      <c r="D226" s="150" t="s">
        <v>153</v>
      </c>
      <c r="E226" s="151" t="s">
        <v>1</v>
      </c>
      <c r="F226" s="152" t="s">
        <v>839</v>
      </c>
      <c r="H226" s="151" t="s">
        <v>1</v>
      </c>
      <c r="L226" s="149"/>
      <c r="M226" s="153"/>
      <c r="T226" s="154"/>
      <c r="AT226" s="151" t="s">
        <v>153</v>
      </c>
      <c r="AU226" s="151" t="s">
        <v>152</v>
      </c>
      <c r="AV226" s="12" t="s">
        <v>75</v>
      </c>
      <c r="AW226" s="12" t="s">
        <v>25</v>
      </c>
      <c r="AX226" s="12" t="s">
        <v>67</v>
      </c>
      <c r="AY226" s="151" t="s">
        <v>144</v>
      </c>
    </row>
    <row r="227" spans="2:65" s="13" customFormat="1">
      <c r="B227" s="155"/>
      <c r="D227" s="150" t="s">
        <v>153</v>
      </c>
      <c r="E227" s="156" t="s">
        <v>1</v>
      </c>
      <c r="F227" s="157" t="s">
        <v>840</v>
      </c>
      <c r="H227" s="158">
        <v>1.75</v>
      </c>
      <c r="L227" s="155"/>
      <c r="M227" s="159"/>
      <c r="T227" s="160"/>
      <c r="AT227" s="156" t="s">
        <v>153</v>
      </c>
      <c r="AU227" s="156" t="s">
        <v>152</v>
      </c>
      <c r="AV227" s="13" t="s">
        <v>152</v>
      </c>
      <c r="AW227" s="13" t="s">
        <v>25</v>
      </c>
      <c r="AX227" s="13" t="s">
        <v>67</v>
      </c>
      <c r="AY227" s="156" t="s">
        <v>144</v>
      </c>
    </row>
    <row r="228" spans="2:65" s="14" customFormat="1">
      <c r="B228" s="161"/>
      <c r="D228" s="150" t="s">
        <v>153</v>
      </c>
      <c r="E228" s="162" t="s">
        <v>1</v>
      </c>
      <c r="F228" s="163" t="s">
        <v>156</v>
      </c>
      <c r="H228" s="164">
        <v>38.03</v>
      </c>
      <c r="L228" s="161"/>
      <c r="M228" s="165"/>
      <c r="T228" s="166"/>
      <c r="AT228" s="162" t="s">
        <v>153</v>
      </c>
      <c r="AU228" s="162" t="s">
        <v>152</v>
      </c>
      <c r="AV228" s="14" t="s">
        <v>151</v>
      </c>
      <c r="AW228" s="14" t="s">
        <v>25</v>
      </c>
      <c r="AX228" s="14" t="s">
        <v>75</v>
      </c>
      <c r="AY228" s="162" t="s">
        <v>144</v>
      </c>
    </row>
    <row r="229" spans="2:65" s="1" customFormat="1" ht="24.2" customHeight="1">
      <c r="B229" s="135"/>
      <c r="C229" s="136" t="s">
        <v>339</v>
      </c>
      <c r="D229" s="136" t="s">
        <v>147</v>
      </c>
      <c r="E229" s="137" t="s">
        <v>667</v>
      </c>
      <c r="F229" s="138" t="s">
        <v>668</v>
      </c>
      <c r="G229" s="139" t="s">
        <v>167</v>
      </c>
      <c r="H229" s="140">
        <v>14.3</v>
      </c>
      <c r="I229" s="141"/>
      <c r="J229" s="141">
        <f>ROUND(I229*H229,2)</f>
        <v>0</v>
      </c>
      <c r="K229" s="142"/>
      <c r="L229" s="29"/>
      <c r="M229" s="143" t="s">
        <v>1</v>
      </c>
      <c r="N229" s="144" t="s">
        <v>33</v>
      </c>
      <c r="O229" s="145">
        <v>2.717E-2</v>
      </c>
      <c r="P229" s="145">
        <f>O229*H229</f>
        <v>0.38853100000000002</v>
      </c>
      <c r="Q229" s="145">
        <v>9.48E-5</v>
      </c>
      <c r="R229" s="145">
        <f>Q229*H229</f>
        <v>1.35564E-3</v>
      </c>
      <c r="S229" s="145">
        <v>0</v>
      </c>
      <c r="T229" s="146">
        <f>S229*H229</f>
        <v>0</v>
      </c>
      <c r="AR229" s="147" t="s">
        <v>187</v>
      </c>
      <c r="AT229" s="147" t="s">
        <v>147</v>
      </c>
      <c r="AU229" s="147" t="s">
        <v>152</v>
      </c>
      <c r="AY229" s="17" t="s">
        <v>144</v>
      </c>
      <c r="BE229" s="148">
        <f>IF(N229="základná",J229,0)</f>
        <v>0</v>
      </c>
      <c r="BF229" s="148">
        <f>IF(N229="znížená",J229,0)</f>
        <v>0</v>
      </c>
      <c r="BG229" s="148">
        <f>IF(N229="zákl. prenesená",J229,0)</f>
        <v>0</v>
      </c>
      <c r="BH229" s="148">
        <f>IF(N229="zníž. prenesená",J229,0)</f>
        <v>0</v>
      </c>
      <c r="BI229" s="148">
        <f>IF(N229="nulová",J229,0)</f>
        <v>0</v>
      </c>
      <c r="BJ229" s="17" t="s">
        <v>152</v>
      </c>
      <c r="BK229" s="148">
        <f>ROUND(I229*H229,2)</f>
        <v>0</v>
      </c>
      <c r="BL229" s="17" t="s">
        <v>187</v>
      </c>
      <c r="BM229" s="147" t="s">
        <v>342</v>
      </c>
    </row>
    <row r="230" spans="2:65" s="12" customFormat="1">
      <c r="B230" s="149"/>
      <c r="D230" s="150" t="s">
        <v>153</v>
      </c>
      <c r="E230" s="151" t="s">
        <v>1</v>
      </c>
      <c r="F230" s="152" t="s">
        <v>793</v>
      </c>
      <c r="H230" s="151" t="s">
        <v>1</v>
      </c>
      <c r="L230" s="149"/>
      <c r="M230" s="153"/>
      <c r="T230" s="154"/>
      <c r="AT230" s="151" t="s">
        <v>153</v>
      </c>
      <c r="AU230" s="151" t="s">
        <v>152</v>
      </c>
      <c r="AV230" s="12" t="s">
        <v>75</v>
      </c>
      <c r="AW230" s="12" t="s">
        <v>25</v>
      </c>
      <c r="AX230" s="12" t="s">
        <v>67</v>
      </c>
      <c r="AY230" s="151" t="s">
        <v>144</v>
      </c>
    </row>
    <row r="231" spans="2:65" s="13" customFormat="1">
      <c r="B231" s="155"/>
      <c r="D231" s="150" t="s">
        <v>153</v>
      </c>
      <c r="E231" s="156" t="s">
        <v>1</v>
      </c>
      <c r="F231" s="157" t="s">
        <v>820</v>
      </c>
      <c r="H231" s="158">
        <v>4.9000000000000004</v>
      </c>
      <c r="L231" s="155"/>
      <c r="M231" s="159"/>
      <c r="T231" s="160"/>
      <c r="AT231" s="156" t="s">
        <v>153</v>
      </c>
      <c r="AU231" s="156" t="s">
        <v>152</v>
      </c>
      <c r="AV231" s="13" t="s">
        <v>152</v>
      </c>
      <c r="AW231" s="13" t="s">
        <v>25</v>
      </c>
      <c r="AX231" s="13" t="s">
        <v>67</v>
      </c>
      <c r="AY231" s="156" t="s">
        <v>144</v>
      </c>
    </row>
    <row r="232" spans="2:65" s="12" customFormat="1">
      <c r="B232" s="149"/>
      <c r="D232" s="150" t="s">
        <v>153</v>
      </c>
      <c r="E232" s="151" t="s">
        <v>1</v>
      </c>
      <c r="F232" s="152" t="s">
        <v>821</v>
      </c>
      <c r="H232" s="151" t="s">
        <v>1</v>
      </c>
      <c r="L232" s="149"/>
      <c r="M232" s="153"/>
      <c r="T232" s="154"/>
      <c r="AT232" s="151" t="s">
        <v>153</v>
      </c>
      <c r="AU232" s="151" t="s">
        <v>152</v>
      </c>
      <c r="AV232" s="12" t="s">
        <v>75</v>
      </c>
      <c r="AW232" s="12" t="s">
        <v>25</v>
      </c>
      <c r="AX232" s="12" t="s">
        <v>67</v>
      </c>
      <c r="AY232" s="151" t="s">
        <v>144</v>
      </c>
    </row>
    <row r="233" spans="2:65" s="13" customFormat="1">
      <c r="B233" s="155"/>
      <c r="D233" s="150" t="s">
        <v>153</v>
      </c>
      <c r="E233" s="156" t="s">
        <v>1</v>
      </c>
      <c r="F233" s="157" t="s">
        <v>841</v>
      </c>
      <c r="H233" s="158">
        <v>6.4</v>
      </c>
      <c r="L233" s="155"/>
      <c r="M233" s="159"/>
      <c r="T233" s="160"/>
      <c r="AT233" s="156" t="s">
        <v>153</v>
      </c>
      <c r="AU233" s="156" t="s">
        <v>152</v>
      </c>
      <c r="AV233" s="13" t="s">
        <v>152</v>
      </c>
      <c r="AW233" s="13" t="s">
        <v>25</v>
      </c>
      <c r="AX233" s="13" t="s">
        <v>67</v>
      </c>
      <c r="AY233" s="156" t="s">
        <v>144</v>
      </c>
    </row>
    <row r="234" spans="2:65" s="12" customFormat="1">
      <c r="B234" s="149"/>
      <c r="D234" s="150" t="s">
        <v>153</v>
      </c>
      <c r="E234" s="151" t="s">
        <v>1</v>
      </c>
      <c r="F234" s="152" t="s">
        <v>797</v>
      </c>
      <c r="H234" s="151" t="s">
        <v>1</v>
      </c>
      <c r="L234" s="149"/>
      <c r="M234" s="153"/>
      <c r="T234" s="154"/>
      <c r="AT234" s="151" t="s">
        <v>153</v>
      </c>
      <c r="AU234" s="151" t="s">
        <v>152</v>
      </c>
      <c r="AV234" s="12" t="s">
        <v>75</v>
      </c>
      <c r="AW234" s="12" t="s">
        <v>25</v>
      </c>
      <c r="AX234" s="12" t="s">
        <v>67</v>
      </c>
      <c r="AY234" s="151" t="s">
        <v>144</v>
      </c>
    </row>
    <row r="235" spans="2:65" s="13" customFormat="1">
      <c r="B235" s="155"/>
      <c r="D235" s="150" t="s">
        <v>153</v>
      </c>
      <c r="E235" s="156" t="s">
        <v>1</v>
      </c>
      <c r="F235" s="157" t="s">
        <v>145</v>
      </c>
      <c r="H235" s="158">
        <v>3</v>
      </c>
      <c r="L235" s="155"/>
      <c r="M235" s="159"/>
      <c r="T235" s="160"/>
      <c r="AT235" s="156" t="s">
        <v>153</v>
      </c>
      <c r="AU235" s="156" t="s">
        <v>152</v>
      </c>
      <c r="AV235" s="13" t="s">
        <v>152</v>
      </c>
      <c r="AW235" s="13" t="s">
        <v>25</v>
      </c>
      <c r="AX235" s="13" t="s">
        <v>67</v>
      </c>
      <c r="AY235" s="156" t="s">
        <v>144</v>
      </c>
    </row>
    <row r="236" spans="2:65" s="14" customFormat="1">
      <c r="B236" s="161"/>
      <c r="D236" s="150" t="s">
        <v>153</v>
      </c>
      <c r="E236" s="162" t="s">
        <v>1</v>
      </c>
      <c r="F236" s="163" t="s">
        <v>156</v>
      </c>
      <c r="H236" s="164">
        <v>14.3</v>
      </c>
      <c r="L236" s="161"/>
      <c r="M236" s="165"/>
      <c r="T236" s="166"/>
      <c r="AT236" s="162" t="s">
        <v>153</v>
      </c>
      <c r="AU236" s="162" t="s">
        <v>152</v>
      </c>
      <c r="AV236" s="14" t="s">
        <v>151</v>
      </c>
      <c r="AW236" s="14" t="s">
        <v>25</v>
      </c>
      <c r="AX236" s="14" t="s">
        <v>75</v>
      </c>
      <c r="AY236" s="162" t="s">
        <v>144</v>
      </c>
    </row>
    <row r="237" spans="2:65" s="11" customFormat="1" ht="25.9" customHeight="1">
      <c r="B237" s="124"/>
      <c r="D237" s="125" t="s">
        <v>66</v>
      </c>
      <c r="E237" s="126" t="s">
        <v>674</v>
      </c>
      <c r="F237" s="126" t="s">
        <v>675</v>
      </c>
      <c r="J237" s="127">
        <f>BK237</f>
        <v>0</v>
      </c>
      <c r="L237" s="124"/>
      <c r="M237" s="128"/>
      <c r="P237" s="129">
        <f>P238</f>
        <v>16.96</v>
      </c>
      <c r="R237" s="129">
        <f>R238</f>
        <v>0</v>
      </c>
      <c r="T237" s="130">
        <f>T238</f>
        <v>0</v>
      </c>
      <c r="AR237" s="125" t="s">
        <v>151</v>
      </c>
      <c r="AT237" s="131" t="s">
        <v>66</v>
      </c>
      <c r="AU237" s="131" t="s">
        <v>67</v>
      </c>
      <c r="AY237" s="125" t="s">
        <v>144</v>
      </c>
      <c r="BK237" s="132">
        <f>BK238</f>
        <v>0</v>
      </c>
    </row>
    <row r="238" spans="2:65" s="1" customFormat="1" ht="37.9" customHeight="1">
      <c r="B238" s="135"/>
      <c r="C238" s="136" t="s">
        <v>249</v>
      </c>
      <c r="D238" s="136" t="s">
        <v>147</v>
      </c>
      <c r="E238" s="137" t="s">
        <v>676</v>
      </c>
      <c r="F238" s="138" t="s">
        <v>677</v>
      </c>
      <c r="G238" s="139" t="s">
        <v>678</v>
      </c>
      <c r="H238" s="140">
        <v>16</v>
      </c>
      <c r="I238" s="141"/>
      <c r="J238" s="141">
        <f>ROUND(I238*H238,2)</f>
        <v>0</v>
      </c>
      <c r="K238" s="142"/>
      <c r="L238" s="29"/>
      <c r="M238" s="183" t="s">
        <v>1</v>
      </c>
      <c r="N238" s="184" t="s">
        <v>33</v>
      </c>
      <c r="O238" s="185">
        <v>1.06</v>
      </c>
      <c r="P238" s="185">
        <f>O238*H238</f>
        <v>16.96</v>
      </c>
      <c r="Q238" s="185">
        <v>0</v>
      </c>
      <c r="R238" s="185">
        <f>Q238*H238</f>
        <v>0</v>
      </c>
      <c r="S238" s="185">
        <v>0</v>
      </c>
      <c r="T238" s="186">
        <f>S238*H238</f>
        <v>0</v>
      </c>
      <c r="AR238" s="147" t="s">
        <v>679</v>
      </c>
      <c r="AT238" s="147" t="s">
        <v>147</v>
      </c>
      <c r="AU238" s="147" t="s">
        <v>75</v>
      </c>
      <c r="AY238" s="17" t="s">
        <v>144</v>
      </c>
      <c r="BE238" s="148">
        <f>IF(N238="základná",J238,0)</f>
        <v>0</v>
      </c>
      <c r="BF238" s="148">
        <f>IF(N238="znížená",J238,0)</f>
        <v>0</v>
      </c>
      <c r="BG238" s="148">
        <f>IF(N238="zákl. prenesená",J238,0)</f>
        <v>0</v>
      </c>
      <c r="BH238" s="148">
        <f>IF(N238="zníž. prenesená",J238,0)</f>
        <v>0</v>
      </c>
      <c r="BI238" s="148">
        <f>IF(N238="nulová",J238,0)</f>
        <v>0</v>
      </c>
      <c r="BJ238" s="17" t="s">
        <v>152</v>
      </c>
      <c r="BK238" s="148">
        <f>ROUND(I238*H238,2)</f>
        <v>0</v>
      </c>
      <c r="BL238" s="17" t="s">
        <v>679</v>
      </c>
      <c r="BM238" s="147" t="s">
        <v>867</v>
      </c>
    </row>
    <row r="239" spans="2:65" s="1" customFormat="1" ht="6.95" customHeight="1">
      <c r="B239" s="44"/>
      <c r="C239" s="45"/>
      <c r="D239" s="45"/>
      <c r="E239" s="45"/>
      <c r="F239" s="45"/>
      <c r="G239" s="45"/>
      <c r="H239" s="45"/>
      <c r="I239" s="45"/>
      <c r="J239" s="45"/>
      <c r="K239" s="45"/>
      <c r="L239" s="29"/>
    </row>
  </sheetData>
  <autoFilter ref="C123:K238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222"/>
  <sheetViews>
    <sheetView showGridLines="0" topLeftCell="A109" workbookViewId="0">
      <selection activeCell="I127" sqref="I12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97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868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ROUND(J124,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ROUND((SUM(BE124:BE221)),  2)</f>
        <v>0</v>
      </c>
      <c r="G33" s="92"/>
      <c r="H33" s="92"/>
      <c r="I33" s="93">
        <v>0.23</v>
      </c>
      <c r="J33" s="91">
        <f>ROUND(((SUM(BE124:BE221))*I33),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ROUND((SUM(BF124:BF221)),  2)</f>
        <v>0</v>
      </c>
      <c r="I34" s="95">
        <v>0.23</v>
      </c>
      <c r="J34" s="94">
        <f>ROUND(((SUM(BF124:BF221))*I34),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ROUND((SUM(BG124:BG221)),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ROUND((SUM(BH124:BH221)),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ROUND((SUM(BI124:BI221)),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08 - 2.26 Zasadačka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J124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J125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J126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J132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J156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J164</f>
        <v>0</v>
      </c>
      <c r="L101" s="107"/>
    </row>
    <row r="102" spans="2:12" s="9" customFormat="1" ht="19.899999999999999" customHeight="1">
      <c r="B102" s="111"/>
      <c r="D102" s="112" t="s">
        <v>126</v>
      </c>
      <c r="E102" s="113"/>
      <c r="F102" s="113"/>
      <c r="G102" s="113"/>
      <c r="H102" s="113"/>
      <c r="I102" s="113"/>
      <c r="J102" s="114">
        <f>J165</f>
        <v>0</v>
      </c>
      <c r="L102" s="111"/>
    </row>
    <row r="103" spans="2:12" s="9" customFormat="1" ht="19.899999999999999" customHeight="1">
      <c r="B103" s="111"/>
      <c r="D103" s="112" t="s">
        <v>128</v>
      </c>
      <c r="E103" s="113"/>
      <c r="F103" s="113"/>
      <c r="G103" s="113"/>
      <c r="H103" s="113"/>
      <c r="I103" s="113"/>
      <c r="J103" s="114">
        <f>J191</f>
        <v>0</v>
      </c>
      <c r="L103" s="111"/>
    </row>
    <row r="104" spans="2:12" s="8" customFormat="1" ht="24.95" customHeight="1">
      <c r="B104" s="107"/>
      <c r="D104" s="108" t="s">
        <v>129</v>
      </c>
      <c r="E104" s="109"/>
      <c r="F104" s="109"/>
      <c r="G104" s="109"/>
      <c r="H104" s="109"/>
      <c r="I104" s="109"/>
      <c r="J104" s="110">
        <f>J220</f>
        <v>0</v>
      </c>
      <c r="L104" s="107"/>
    </row>
    <row r="105" spans="2:12" s="1" customFormat="1" ht="21.75" customHeight="1">
      <c r="B105" s="29"/>
      <c r="L105" s="29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29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29"/>
    </row>
    <row r="111" spans="2:12" s="1" customFormat="1" ht="24.95" customHeight="1">
      <c r="B111" s="29"/>
      <c r="C111" s="21" t="s">
        <v>130</v>
      </c>
      <c r="L111" s="29"/>
    </row>
    <row r="112" spans="2:12" s="1" customFormat="1" ht="6.95" customHeight="1">
      <c r="B112" s="29"/>
      <c r="L112" s="29"/>
    </row>
    <row r="113" spans="2:65" s="1" customFormat="1" ht="12" customHeight="1">
      <c r="B113" s="29"/>
      <c r="C113" s="26" t="s">
        <v>12</v>
      </c>
      <c r="L113" s="29"/>
    </row>
    <row r="114" spans="2:65" s="1" customFormat="1" ht="16.5" customHeight="1">
      <c r="B114" s="29"/>
      <c r="E114" s="225" t="str">
        <f>E7</f>
        <v>MHTH_Teplárenská - Rekonštrukcia miestnosti v budove SP 12 na +4,200</v>
      </c>
      <c r="F114" s="226"/>
      <c r="G114" s="226"/>
      <c r="H114" s="226"/>
      <c r="L114" s="29"/>
    </row>
    <row r="115" spans="2:65" s="1" customFormat="1" ht="12" customHeight="1">
      <c r="B115" s="29"/>
      <c r="C115" s="26" t="s">
        <v>105</v>
      </c>
      <c r="L115" s="29"/>
    </row>
    <row r="116" spans="2:65" s="1" customFormat="1" ht="16.5" customHeight="1">
      <c r="B116" s="29"/>
      <c r="E116" s="201" t="str">
        <f>E9</f>
        <v>08 - 2.26 Zasadačka</v>
      </c>
      <c r="F116" s="224"/>
      <c r="G116" s="224"/>
      <c r="H116" s="224"/>
      <c r="L116" s="29"/>
    </row>
    <row r="117" spans="2:65" s="1" customFormat="1" ht="6.95" customHeight="1">
      <c r="B117" s="29"/>
      <c r="L117" s="29"/>
    </row>
    <row r="118" spans="2:65" s="1" customFormat="1" ht="12" customHeight="1">
      <c r="B118" s="29"/>
      <c r="C118" s="26" t="s">
        <v>15</v>
      </c>
      <c r="F118" s="24" t="str">
        <f>F12</f>
        <v xml:space="preserve"> </v>
      </c>
      <c r="I118" s="26" t="s">
        <v>17</v>
      </c>
      <c r="J118" s="52" t="str">
        <f>IF(J12="","",J12)</f>
        <v>16. 9. 2026</v>
      </c>
      <c r="L118" s="29"/>
    </row>
    <row r="119" spans="2:65" s="1" customFormat="1" ht="6.95" customHeight="1">
      <c r="B119" s="29"/>
      <c r="L119" s="29"/>
    </row>
    <row r="120" spans="2:65" s="1" customFormat="1" ht="15.2" customHeight="1">
      <c r="B120" s="29"/>
      <c r="C120" s="26" t="s">
        <v>19</v>
      </c>
      <c r="F120" s="24" t="str">
        <f>E15</f>
        <v xml:space="preserve"> </v>
      </c>
      <c r="I120" s="26" t="s">
        <v>23</v>
      </c>
      <c r="J120" s="27" t="str">
        <f>E21</f>
        <v xml:space="preserve"> </v>
      </c>
      <c r="L120" s="29"/>
    </row>
    <row r="121" spans="2:65" s="1" customFormat="1" ht="15.2" customHeight="1">
      <c r="B121" s="29"/>
      <c r="C121" s="26" t="s">
        <v>22</v>
      </c>
      <c r="F121" s="24" t="str">
        <f>IF(E18="","",E18)</f>
        <v xml:space="preserve"> </v>
      </c>
      <c r="I121" s="26" t="s">
        <v>24</v>
      </c>
      <c r="J121" s="27" t="str">
        <f>E24</f>
        <v xml:space="preserve"> 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15"/>
      <c r="C123" s="116" t="s">
        <v>131</v>
      </c>
      <c r="D123" s="117" t="s">
        <v>52</v>
      </c>
      <c r="E123" s="117" t="s">
        <v>48</v>
      </c>
      <c r="F123" s="117" t="s">
        <v>49</v>
      </c>
      <c r="G123" s="117" t="s">
        <v>132</v>
      </c>
      <c r="H123" s="117" t="s">
        <v>133</v>
      </c>
      <c r="I123" s="117" t="s">
        <v>134</v>
      </c>
      <c r="J123" s="118" t="s">
        <v>109</v>
      </c>
      <c r="K123" s="119" t="s">
        <v>135</v>
      </c>
      <c r="L123" s="115"/>
      <c r="M123" s="59" t="s">
        <v>1</v>
      </c>
      <c r="N123" s="60" t="s">
        <v>31</v>
      </c>
      <c r="O123" s="60" t="s">
        <v>136</v>
      </c>
      <c r="P123" s="60" t="s">
        <v>137</v>
      </c>
      <c r="Q123" s="60" t="s">
        <v>138</v>
      </c>
      <c r="R123" s="60" t="s">
        <v>139</v>
      </c>
      <c r="S123" s="60" t="s">
        <v>140</v>
      </c>
      <c r="T123" s="61" t="s">
        <v>141</v>
      </c>
    </row>
    <row r="124" spans="2:65" s="1" customFormat="1" ht="22.9" customHeight="1">
      <c r="B124" s="29"/>
      <c r="C124" s="64" t="s">
        <v>110</v>
      </c>
      <c r="J124" s="120">
        <f>BK124</f>
        <v>0</v>
      </c>
      <c r="L124" s="29"/>
      <c r="M124" s="62"/>
      <c r="N124" s="53"/>
      <c r="O124" s="53"/>
      <c r="P124" s="121">
        <f>P125+P164+P220</f>
        <v>85.235224119999998</v>
      </c>
      <c r="Q124" s="53"/>
      <c r="R124" s="121">
        <f>R125+R164+R220</f>
        <v>0.47507463529999999</v>
      </c>
      <c r="S124" s="53"/>
      <c r="T124" s="122">
        <f>T125+T164+T220</f>
        <v>0.2168947</v>
      </c>
      <c r="AT124" s="17" t="s">
        <v>66</v>
      </c>
      <c r="AU124" s="17" t="s">
        <v>111</v>
      </c>
      <c r="BK124" s="123">
        <f>BK125+BK164+BK220</f>
        <v>0</v>
      </c>
    </row>
    <row r="125" spans="2:65" s="11" customFormat="1" ht="25.9" customHeight="1">
      <c r="B125" s="124"/>
      <c r="D125" s="125" t="s">
        <v>66</v>
      </c>
      <c r="E125" s="126" t="s">
        <v>142</v>
      </c>
      <c r="F125" s="126" t="s">
        <v>143</v>
      </c>
      <c r="J125" s="127">
        <f>BK125</f>
        <v>0</v>
      </c>
      <c r="L125" s="124"/>
      <c r="M125" s="128"/>
      <c r="P125" s="129">
        <f>P126+P132+P156</f>
        <v>17.60349403</v>
      </c>
      <c r="R125" s="129">
        <f>R126+R132+R156</f>
        <v>0.2014696372</v>
      </c>
      <c r="T125" s="130">
        <f>T126+T132+T156</f>
        <v>0.16939599999999999</v>
      </c>
      <c r="AR125" s="125" t="s">
        <v>75</v>
      </c>
      <c r="AT125" s="131" t="s">
        <v>66</v>
      </c>
      <c r="AU125" s="131" t="s">
        <v>67</v>
      </c>
      <c r="AY125" s="125" t="s">
        <v>144</v>
      </c>
      <c r="BK125" s="132">
        <f>BK126+BK132+BK156</f>
        <v>0</v>
      </c>
    </row>
    <row r="126" spans="2:65" s="11" customFormat="1" ht="22.9" customHeight="1">
      <c r="B126" s="124"/>
      <c r="D126" s="125" t="s">
        <v>66</v>
      </c>
      <c r="E126" s="133" t="s">
        <v>161</v>
      </c>
      <c r="F126" s="133" t="s">
        <v>162</v>
      </c>
      <c r="J126" s="134">
        <f>BK126</f>
        <v>0</v>
      </c>
      <c r="L126" s="124"/>
      <c r="M126" s="128"/>
      <c r="P126" s="129">
        <f>SUM(P127:P131)</f>
        <v>5.7518411799999996</v>
      </c>
      <c r="R126" s="129">
        <f>SUM(R127:R131)</f>
        <v>0.16856595960000001</v>
      </c>
      <c r="T126" s="130">
        <f>SUM(T127:T131)</f>
        <v>0</v>
      </c>
      <c r="AR126" s="125" t="s">
        <v>75</v>
      </c>
      <c r="AT126" s="131" t="s">
        <v>66</v>
      </c>
      <c r="AU126" s="131" t="s">
        <v>75</v>
      </c>
      <c r="AY126" s="125" t="s">
        <v>144</v>
      </c>
      <c r="BK126" s="132">
        <f>SUM(BK127:BK131)</f>
        <v>0</v>
      </c>
    </row>
    <row r="127" spans="2:65" s="1" customFormat="1" ht="24.2" customHeight="1">
      <c r="B127" s="135"/>
      <c r="C127" s="136" t="s">
        <v>75</v>
      </c>
      <c r="D127" s="136" t="s">
        <v>147</v>
      </c>
      <c r="E127" s="137" t="s">
        <v>686</v>
      </c>
      <c r="F127" s="138" t="s">
        <v>687</v>
      </c>
      <c r="G127" s="139" t="s">
        <v>159</v>
      </c>
      <c r="H127" s="140">
        <v>42.348999999999997</v>
      </c>
      <c r="I127" s="141"/>
      <c r="J127" s="141">
        <f>ROUND(I127*H127,2)</f>
        <v>0</v>
      </c>
      <c r="K127" s="142"/>
      <c r="L127" s="29"/>
      <c r="M127" s="143" t="s">
        <v>1</v>
      </c>
      <c r="N127" s="144" t="s">
        <v>33</v>
      </c>
      <c r="O127" s="145">
        <v>0.13582</v>
      </c>
      <c r="P127" s="145">
        <f>O127*H127</f>
        <v>5.7518411799999996</v>
      </c>
      <c r="Q127" s="145">
        <v>3.9804000000000003E-3</v>
      </c>
      <c r="R127" s="145">
        <f>Q127*H127</f>
        <v>0.16856595960000001</v>
      </c>
      <c r="S127" s="145">
        <v>0</v>
      </c>
      <c r="T127" s="146">
        <f>S127*H127</f>
        <v>0</v>
      </c>
      <c r="AR127" s="147" t="s">
        <v>151</v>
      </c>
      <c r="AT127" s="147" t="s">
        <v>147</v>
      </c>
      <c r="AU127" s="147" t="s">
        <v>152</v>
      </c>
      <c r="AY127" s="17" t="s">
        <v>144</v>
      </c>
      <c r="BE127" s="148">
        <f>IF(N127="základná",J127,0)</f>
        <v>0</v>
      </c>
      <c r="BF127" s="148">
        <f>IF(N127="znížená",J127,0)</f>
        <v>0</v>
      </c>
      <c r="BG127" s="148">
        <f>IF(N127="zákl. prenesená",J127,0)</f>
        <v>0</v>
      </c>
      <c r="BH127" s="148">
        <f>IF(N127="zníž. prenesená",J127,0)</f>
        <v>0</v>
      </c>
      <c r="BI127" s="148">
        <f>IF(N127="nulová",J127,0)</f>
        <v>0</v>
      </c>
      <c r="BJ127" s="17" t="s">
        <v>152</v>
      </c>
      <c r="BK127" s="148">
        <f>ROUND(I127*H127,2)</f>
        <v>0</v>
      </c>
      <c r="BL127" s="17" t="s">
        <v>151</v>
      </c>
      <c r="BM127" s="147" t="s">
        <v>152</v>
      </c>
    </row>
    <row r="128" spans="2:65" s="13" customFormat="1">
      <c r="B128" s="155"/>
      <c r="D128" s="150" t="s">
        <v>153</v>
      </c>
      <c r="E128" s="156" t="s">
        <v>1</v>
      </c>
      <c r="F128" s="157" t="s">
        <v>869</v>
      </c>
      <c r="H128" s="158">
        <v>44.148499999999999</v>
      </c>
      <c r="L128" s="155"/>
      <c r="M128" s="159"/>
      <c r="T128" s="160"/>
      <c r="AT128" s="156" t="s">
        <v>153</v>
      </c>
      <c r="AU128" s="156" t="s">
        <v>152</v>
      </c>
      <c r="AV128" s="13" t="s">
        <v>152</v>
      </c>
      <c r="AW128" s="13" t="s">
        <v>25</v>
      </c>
      <c r="AX128" s="13" t="s">
        <v>67</v>
      </c>
      <c r="AY128" s="156" t="s">
        <v>144</v>
      </c>
    </row>
    <row r="129" spans="2:65" s="12" customFormat="1">
      <c r="B129" s="149"/>
      <c r="D129" s="150" t="s">
        <v>153</v>
      </c>
      <c r="E129" s="151" t="s">
        <v>1</v>
      </c>
      <c r="F129" s="152" t="s">
        <v>744</v>
      </c>
      <c r="H129" s="151" t="s">
        <v>1</v>
      </c>
      <c r="L129" s="149"/>
      <c r="M129" s="153"/>
      <c r="T129" s="154"/>
      <c r="AT129" s="151" t="s">
        <v>153</v>
      </c>
      <c r="AU129" s="151" t="s">
        <v>152</v>
      </c>
      <c r="AV129" s="12" t="s">
        <v>75</v>
      </c>
      <c r="AW129" s="12" t="s">
        <v>25</v>
      </c>
      <c r="AX129" s="12" t="s">
        <v>67</v>
      </c>
      <c r="AY129" s="151" t="s">
        <v>144</v>
      </c>
    </row>
    <row r="130" spans="2:65" s="13" customFormat="1">
      <c r="B130" s="155"/>
      <c r="D130" s="150" t="s">
        <v>153</v>
      </c>
      <c r="E130" s="156" t="s">
        <v>1</v>
      </c>
      <c r="F130" s="157" t="s">
        <v>802</v>
      </c>
      <c r="H130" s="158">
        <v>-1.8</v>
      </c>
      <c r="L130" s="155"/>
      <c r="M130" s="159"/>
      <c r="T130" s="160"/>
      <c r="AT130" s="156" t="s">
        <v>153</v>
      </c>
      <c r="AU130" s="156" t="s">
        <v>152</v>
      </c>
      <c r="AV130" s="13" t="s">
        <v>152</v>
      </c>
      <c r="AW130" s="13" t="s">
        <v>25</v>
      </c>
      <c r="AX130" s="13" t="s">
        <v>67</v>
      </c>
      <c r="AY130" s="156" t="s">
        <v>144</v>
      </c>
    </row>
    <row r="131" spans="2:65" s="14" customFormat="1">
      <c r="B131" s="161"/>
      <c r="D131" s="150" t="s">
        <v>153</v>
      </c>
      <c r="E131" s="162" t="s">
        <v>1</v>
      </c>
      <c r="F131" s="163" t="s">
        <v>156</v>
      </c>
      <c r="H131" s="164">
        <v>42.348500000000001</v>
      </c>
      <c r="L131" s="161"/>
      <c r="M131" s="165"/>
      <c r="T131" s="166"/>
      <c r="AT131" s="162" t="s">
        <v>153</v>
      </c>
      <c r="AU131" s="162" t="s">
        <v>152</v>
      </c>
      <c r="AV131" s="14" t="s">
        <v>151</v>
      </c>
      <c r="AW131" s="14" t="s">
        <v>25</v>
      </c>
      <c r="AX131" s="14" t="s">
        <v>75</v>
      </c>
      <c r="AY131" s="162" t="s">
        <v>144</v>
      </c>
    </row>
    <row r="132" spans="2:65" s="11" customFormat="1" ht="22.9" customHeight="1">
      <c r="B132" s="124"/>
      <c r="D132" s="125" t="s">
        <v>66</v>
      </c>
      <c r="E132" s="133" t="s">
        <v>191</v>
      </c>
      <c r="F132" s="133" t="s">
        <v>230</v>
      </c>
      <c r="J132" s="134">
        <f>BK132</f>
        <v>0</v>
      </c>
      <c r="L132" s="124"/>
      <c r="M132" s="128"/>
      <c r="P132" s="129">
        <f>SUM(P133:P155)</f>
        <v>11.037060049999999</v>
      </c>
      <c r="R132" s="129">
        <f>SUM(R133:R155)</f>
        <v>3.29036776E-2</v>
      </c>
      <c r="T132" s="130">
        <f>SUM(T133:T155)</f>
        <v>0.16939599999999999</v>
      </c>
      <c r="AR132" s="125" t="s">
        <v>75</v>
      </c>
      <c r="AT132" s="131" t="s">
        <v>66</v>
      </c>
      <c r="AU132" s="131" t="s">
        <v>75</v>
      </c>
      <c r="AY132" s="125" t="s">
        <v>144</v>
      </c>
      <c r="BK132" s="132">
        <f>SUM(BK133:BK155)</f>
        <v>0</v>
      </c>
    </row>
    <row r="133" spans="2:65" s="1" customFormat="1" ht="24.2" customHeight="1">
      <c r="B133" s="135"/>
      <c r="C133" s="136" t="s">
        <v>152</v>
      </c>
      <c r="D133" s="136" t="s">
        <v>147</v>
      </c>
      <c r="E133" s="137" t="s">
        <v>748</v>
      </c>
      <c r="F133" s="138" t="s">
        <v>749</v>
      </c>
      <c r="G133" s="139" t="s">
        <v>159</v>
      </c>
      <c r="H133" s="140">
        <v>20.94</v>
      </c>
      <c r="I133" s="141"/>
      <c r="J133" s="141">
        <f>ROUND(I133*H133,2)</f>
        <v>0</v>
      </c>
      <c r="K133" s="142"/>
      <c r="L133" s="29"/>
      <c r="M133" s="143" t="s">
        <v>1</v>
      </c>
      <c r="N133" s="144" t="s">
        <v>33</v>
      </c>
      <c r="O133" s="145">
        <v>9.9210000000000007E-2</v>
      </c>
      <c r="P133" s="145">
        <f>O133*H133</f>
        <v>2.0774574000000001</v>
      </c>
      <c r="Q133" s="145">
        <v>1.5286399999999999E-3</v>
      </c>
      <c r="R133" s="145">
        <f>Q133*H133</f>
        <v>3.2009721599999999E-2</v>
      </c>
      <c r="S133" s="145">
        <v>0</v>
      </c>
      <c r="T133" s="146">
        <f>S133*H133</f>
        <v>0</v>
      </c>
      <c r="AR133" s="147" t="s">
        <v>151</v>
      </c>
      <c r="AT133" s="147" t="s">
        <v>147</v>
      </c>
      <c r="AU133" s="147" t="s">
        <v>152</v>
      </c>
      <c r="AY133" s="17" t="s">
        <v>144</v>
      </c>
      <c r="BE133" s="148">
        <f>IF(N133="základná",J133,0)</f>
        <v>0</v>
      </c>
      <c r="BF133" s="148">
        <f>IF(N133="znížená",J133,0)</f>
        <v>0</v>
      </c>
      <c r="BG133" s="148">
        <f>IF(N133="zákl. prenesená",J133,0)</f>
        <v>0</v>
      </c>
      <c r="BH133" s="148">
        <f>IF(N133="zníž. prenesená",J133,0)</f>
        <v>0</v>
      </c>
      <c r="BI133" s="148">
        <f>IF(N133="nulová",J133,0)</f>
        <v>0</v>
      </c>
      <c r="BJ133" s="17" t="s">
        <v>152</v>
      </c>
      <c r="BK133" s="148">
        <f>ROUND(I133*H133,2)</f>
        <v>0</v>
      </c>
      <c r="BL133" s="17" t="s">
        <v>151</v>
      </c>
      <c r="BM133" s="147" t="s">
        <v>151</v>
      </c>
    </row>
    <row r="134" spans="2:65" s="12" customFormat="1">
      <c r="B134" s="149"/>
      <c r="D134" s="150" t="s">
        <v>153</v>
      </c>
      <c r="E134" s="151" t="s">
        <v>1</v>
      </c>
      <c r="F134" s="152" t="s">
        <v>750</v>
      </c>
      <c r="H134" s="151" t="s">
        <v>1</v>
      </c>
      <c r="L134" s="149"/>
      <c r="M134" s="153"/>
      <c r="T134" s="154"/>
      <c r="AT134" s="151" t="s">
        <v>153</v>
      </c>
      <c r="AU134" s="151" t="s">
        <v>152</v>
      </c>
      <c r="AV134" s="12" t="s">
        <v>75</v>
      </c>
      <c r="AW134" s="12" t="s">
        <v>25</v>
      </c>
      <c r="AX134" s="12" t="s">
        <v>67</v>
      </c>
      <c r="AY134" s="151" t="s">
        <v>144</v>
      </c>
    </row>
    <row r="135" spans="2:65" s="13" customFormat="1">
      <c r="B135" s="155"/>
      <c r="D135" s="150" t="s">
        <v>153</v>
      </c>
      <c r="E135" s="156" t="s">
        <v>1</v>
      </c>
      <c r="F135" s="157" t="s">
        <v>870</v>
      </c>
      <c r="H135" s="158">
        <v>20.94</v>
      </c>
      <c r="L135" s="155"/>
      <c r="M135" s="159"/>
      <c r="T135" s="160"/>
      <c r="AT135" s="156" t="s">
        <v>153</v>
      </c>
      <c r="AU135" s="156" t="s">
        <v>152</v>
      </c>
      <c r="AV135" s="13" t="s">
        <v>152</v>
      </c>
      <c r="AW135" s="13" t="s">
        <v>25</v>
      </c>
      <c r="AX135" s="13" t="s">
        <v>67</v>
      </c>
      <c r="AY135" s="156" t="s">
        <v>144</v>
      </c>
    </row>
    <row r="136" spans="2:65" s="14" customFormat="1">
      <c r="B136" s="161"/>
      <c r="D136" s="150" t="s">
        <v>153</v>
      </c>
      <c r="E136" s="162" t="s">
        <v>1</v>
      </c>
      <c r="F136" s="163" t="s">
        <v>156</v>
      </c>
      <c r="H136" s="164">
        <v>20.94</v>
      </c>
      <c r="L136" s="161"/>
      <c r="M136" s="165"/>
      <c r="T136" s="166"/>
      <c r="AT136" s="162" t="s">
        <v>153</v>
      </c>
      <c r="AU136" s="162" t="s">
        <v>152</v>
      </c>
      <c r="AV136" s="14" t="s">
        <v>151</v>
      </c>
      <c r="AW136" s="14" t="s">
        <v>25</v>
      </c>
      <c r="AX136" s="14" t="s">
        <v>75</v>
      </c>
      <c r="AY136" s="162" t="s">
        <v>144</v>
      </c>
    </row>
    <row r="137" spans="2:65" s="1" customFormat="1" ht="16.5" customHeight="1">
      <c r="B137" s="135"/>
      <c r="C137" s="136" t="s">
        <v>145</v>
      </c>
      <c r="D137" s="136" t="s">
        <v>147</v>
      </c>
      <c r="E137" s="137" t="s">
        <v>254</v>
      </c>
      <c r="F137" s="138" t="s">
        <v>255</v>
      </c>
      <c r="G137" s="139" t="s">
        <v>159</v>
      </c>
      <c r="H137" s="140">
        <v>18.244</v>
      </c>
      <c r="I137" s="141"/>
      <c r="J137" s="141">
        <f>ROUND(I137*H137,2)</f>
        <v>0</v>
      </c>
      <c r="K137" s="142"/>
      <c r="L137" s="29"/>
      <c r="M137" s="143" t="s">
        <v>1</v>
      </c>
      <c r="N137" s="144" t="s">
        <v>33</v>
      </c>
      <c r="O137" s="145">
        <v>0.32401000000000002</v>
      </c>
      <c r="P137" s="145">
        <f>O137*H137</f>
        <v>5.91123844</v>
      </c>
      <c r="Q137" s="145">
        <v>4.8999999999999998E-5</v>
      </c>
      <c r="R137" s="145">
        <f>Q137*H137</f>
        <v>8.93956E-4</v>
      </c>
      <c r="S137" s="145">
        <v>0</v>
      </c>
      <c r="T137" s="146">
        <f>S137*H137</f>
        <v>0</v>
      </c>
      <c r="AR137" s="147" t="s">
        <v>151</v>
      </c>
      <c r="AT137" s="147" t="s">
        <v>147</v>
      </c>
      <c r="AU137" s="147" t="s">
        <v>152</v>
      </c>
      <c r="AY137" s="17" t="s">
        <v>144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7" t="s">
        <v>152</v>
      </c>
      <c r="BK137" s="148">
        <f>ROUND(I137*H137,2)</f>
        <v>0</v>
      </c>
      <c r="BL137" s="17" t="s">
        <v>151</v>
      </c>
      <c r="BM137" s="147" t="s">
        <v>161</v>
      </c>
    </row>
    <row r="138" spans="2:65" s="1" customFormat="1" ht="33" customHeight="1">
      <c r="B138" s="135"/>
      <c r="C138" s="136" t="s">
        <v>151</v>
      </c>
      <c r="D138" s="136" t="s">
        <v>147</v>
      </c>
      <c r="E138" s="137" t="s">
        <v>759</v>
      </c>
      <c r="F138" s="138" t="s">
        <v>760</v>
      </c>
      <c r="G138" s="139" t="s">
        <v>159</v>
      </c>
      <c r="H138" s="140">
        <v>42.348999999999997</v>
      </c>
      <c r="I138" s="141"/>
      <c r="J138" s="141">
        <f>ROUND(I138*H138,2)</f>
        <v>0</v>
      </c>
      <c r="K138" s="142"/>
      <c r="L138" s="29"/>
      <c r="M138" s="143" t="s">
        <v>1</v>
      </c>
      <c r="N138" s="144" t="s">
        <v>33</v>
      </c>
      <c r="O138" s="145">
        <v>2.929E-2</v>
      </c>
      <c r="P138" s="145">
        <f>O138*H138</f>
        <v>1.2404022099999998</v>
      </c>
      <c r="Q138" s="145">
        <v>0</v>
      </c>
      <c r="R138" s="145">
        <f>Q138*H138</f>
        <v>0</v>
      </c>
      <c r="S138" s="145">
        <v>4.0000000000000001E-3</v>
      </c>
      <c r="T138" s="146">
        <f>S138*H138</f>
        <v>0.16939599999999999</v>
      </c>
      <c r="AR138" s="147" t="s">
        <v>151</v>
      </c>
      <c r="AT138" s="147" t="s">
        <v>147</v>
      </c>
      <c r="AU138" s="147" t="s">
        <v>152</v>
      </c>
      <c r="AY138" s="17" t="s">
        <v>144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7" t="s">
        <v>152</v>
      </c>
      <c r="BK138" s="148">
        <f>ROUND(I138*H138,2)</f>
        <v>0</v>
      </c>
      <c r="BL138" s="17" t="s">
        <v>151</v>
      </c>
      <c r="BM138" s="147" t="s">
        <v>168</v>
      </c>
    </row>
    <row r="139" spans="2:65" s="13" customFormat="1">
      <c r="B139" s="155"/>
      <c r="D139" s="150" t="s">
        <v>153</v>
      </c>
      <c r="E139" s="156" t="s">
        <v>1</v>
      </c>
      <c r="F139" s="157" t="s">
        <v>869</v>
      </c>
      <c r="H139" s="158">
        <v>44.148499999999999</v>
      </c>
      <c r="L139" s="155"/>
      <c r="M139" s="159"/>
      <c r="T139" s="160"/>
      <c r="AT139" s="156" t="s">
        <v>153</v>
      </c>
      <c r="AU139" s="156" t="s">
        <v>152</v>
      </c>
      <c r="AV139" s="13" t="s">
        <v>152</v>
      </c>
      <c r="AW139" s="13" t="s">
        <v>25</v>
      </c>
      <c r="AX139" s="13" t="s">
        <v>67</v>
      </c>
      <c r="AY139" s="156" t="s">
        <v>144</v>
      </c>
    </row>
    <row r="140" spans="2:65" s="12" customFormat="1">
      <c r="B140" s="149"/>
      <c r="D140" s="150" t="s">
        <v>153</v>
      </c>
      <c r="E140" s="151" t="s">
        <v>1</v>
      </c>
      <c r="F140" s="152" t="s">
        <v>744</v>
      </c>
      <c r="H140" s="151" t="s">
        <v>1</v>
      </c>
      <c r="L140" s="149"/>
      <c r="M140" s="153"/>
      <c r="T140" s="154"/>
      <c r="AT140" s="151" t="s">
        <v>153</v>
      </c>
      <c r="AU140" s="151" t="s">
        <v>152</v>
      </c>
      <c r="AV140" s="12" t="s">
        <v>75</v>
      </c>
      <c r="AW140" s="12" t="s">
        <v>25</v>
      </c>
      <c r="AX140" s="12" t="s">
        <v>67</v>
      </c>
      <c r="AY140" s="151" t="s">
        <v>144</v>
      </c>
    </row>
    <row r="141" spans="2:65" s="13" customFormat="1">
      <c r="B141" s="155"/>
      <c r="D141" s="150" t="s">
        <v>153</v>
      </c>
      <c r="E141" s="156" t="s">
        <v>1</v>
      </c>
      <c r="F141" s="157" t="s">
        <v>802</v>
      </c>
      <c r="H141" s="158">
        <v>-1.8</v>
      </c>
      <c r="L141" s="155"/>
      <c r="M141" s="159"/>
      <c r="T141" s="160"/>
      <c r="AT141" s="156" t="s">
        <v>153</v>
      </c>
      <c r="AU141" s="156" t="s">
        <v>152</v>
      </c>
      <c r="AV141" s="13" t="s">
        <v>152</v>
      </c>
      <c r="AW141" s="13" t="s">
        <v>25</v>
      </c>
      <c r="AX141" s="13" t="s">
        <v>67</v>
      </c>
      <c r="AY141" s="156" t="s">
        <v>144</v>
      </c>
    </row>
    <row r="142" spans="2:65" s="14" customFormat="1">
      <c r="B142" s="161"/>
      <c r="D142" s="150" t="s">
        <v>153</v>
      </c>
      <c r="E142" s="162" t="s">
        <v>1</v>
      </c>
      <c r="F142" s="163" t="s">
        <v>156</v>
      </c>
      <c r="H142" s="164">
        <v>42.348500000000001</v>
      </c>
      <c r="L142" s="161"/>
      <c r="M142" s="165"/>
      <c r="T142" s="166"/>
      <c r="AT142" s="162" t="s">
        <v>153</v>
      </c>
      <c r="AU142" s="162" t="s">
        <v>152</v>
      </c>
      <c r="AV142" s="14" t="s">
        <v>151</v>
      </c>
      <c r="AW142" s="14" t="s">
        <v>25</v>
      </c>
      <c r="AX142" s="14" t="s">
        <v>75</v>
      </c>
      <c r="AY142" s="162" t="s">
        <v>144</v>
      </c>
    </row>
    <row r="143" spans="2:65" s="1" customFormat="1" ht="21.75" customHeight="1">
      <c r="B143" s="135"/>
      <c r="C143" s="136" t="s">
        <v>171</v>
      </c>
      <c r="D143" s="136" t="s">
        <v>147</v>
      </c>
      <c r="E143" s="137" t="s">
        <v>323</v>
      </c>
      <c r="F143" s="138" t="s">
        <v>324</v>
      </c>
      <c r="G143" s="139" t="s">
        <v>325</v>
      </c>
      <c r="H143" s="140">
        <v>0.33800000000000002</v>
      </c>
      <c r="I143" s="141"/>
      <c r="J143" s="141">
        <f>ROUND(I143*H143,2)</f>
        <v>0</v>
      </c>
      <c r="K143" s="142"/>
      <c r="L143" s="29"/>
      <c r="M143" s="143" t="s">
        <v>1</v>
      </c>
      <c r="N143" s="144" t="s">
        <v>33</v>
      </c>
      <c r="O143" s="145">
        <v>1.972</v>
      </c>
      <c r="P143" s="145">
        <f>O143*H143</f>
        <v>0.66653600000000002</v>
      </c>
      <c r="Q143" s="145">
        <v>0</v>
      </c>
      <c r="R143" s="145">
        <f>Q143*H143</f>
        <v>0</v>
      </c>
      <c r="S143" s="145">
        <v>0</v>
      </c>
      <c r="T143" s="146">
        <f>S143*H143</f>
        <v>0</v>
      </c>
      <c r="AR143" s="147" t="s">
        <v>151</v>
      </c>
      <c r="AT143" s="147" t="s">
        <v>147</v>
      </c>
      <c r="AU143" s="147" t="s">
        <v>152</v>
      </c>
      <c r="AY143" s="17" t="s">
        <v>144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7" t="s">
        <v>152</v>
      </c>
      <c r="BK143" s="148">
        <f>ROUND(I143*H143,2)</f>
        <v>0</v>
      </c>
      <c r="BL143" s="17" t="s">
        <v>151</v>
      </c>
      <c r="BM143" s="147" t="s">
        <v>101</v>
      </c>
    </row>
    <row r="144" spans="2:65" s="1" customFormat="1" ht="24.2" customHeight="1">
      <c r="B144" s="135"/>
      <c r="C144" s="136" t="s">
        <v>161</v>
      </c>
      <c r="D144" s="136" t="s">
        <v>147</v>
      </c>
      <c r="E144" s="137" t="s">
        <v>327</v>
      </c>
      <c r="F144" s="138" t="s">
        <v>328</v>
      </c>
      <c r="G144" s="139" t="s">
        <v>325</v>
      </c>
      <c r="H144" s="140">
        <v>0.67600000000000005</v>
      </c>
      <c r="I144" s="141"/>
      <c r="J144" s="141">
        <f>ROUND(I144*H144,2)</f>
        <v>0</v>
      </c>
      <c r="K144" s="142"/>
      <c r="L144" s="29"/>
      <c r="M144" s="143" t="s">
        <v>1</v>
      </c>
      <c r="N144" s="144" t="s">
        <v>33</v>
      </c>
      <c r="O144" s="145">
        <v>0.61899999999999999</v>
      </c>
      <c r="P144" s="145">
        <f>O144*H144</f>
        <v>0.41844400000000004</v>
      </c>
      <c r="Q144" s="145">
        <v>0</v>
      </c>
      <c r="R144" s="145">
        <f>Q144*H144</f>
        <v>0</v>
      </c>
      <c r="S144" s="145">
        <v>0</v>
      </c>
      <c r="T144" s="146">
        <f>S144*H144</f>
        <v>0</v>
      </c>
      <c r="AR144" s="147" t="s">
        <v>151</v>
      </c>
      <c r="AT144" s="147" t="s">
        <v>147</v>
      </c>
      <c r="AU144" s="147" t="s">
        <v>152</v>
      </c>
      <c r="AY144" s="17" t="s">
        <v>144</v>
      </c>
      <c r="BE144" s="148">
        <f>IF(N144="základná",J144,0)</f>
        <v>0</v>
      </c>
      <c r="BF144" s="148">
        <f>IF(N144="znížená",J144,0)</f>
        <v>0</v>
      </c>
      <c r="BG144" s="148">
        <f>IF(N144="zákl. prenesená",J144,0)</f>
        <v>0</v>
      </c>
      <c r="BH144" s="148">
        <f>IF(N144="zníž. prenesená",J144,0)</f>
        <v>0</v>
      </c>
      <c r="BI144" s="148">
        <f>IF(N144="nulová",J144,0)</f>
        <v>0</v>
      </c>
      <c r="BJ144" s="17" t="s">
        <v>152</v>
      </c>
      <c r="BK144" s="148">
        <f>ROUND(I144*H144,2)</f>
        <v>0</v>
      </c>
      <c r="BL144" s="17" t="s">
        <v>151</v>
      </c>
      <c r="BM144" s="147" t="s">
        <v>178</v>
      </c>
    </row>
    <row r="145" spans="2:65" s="13" customFormat="1">
      <c r="B145" s="155"/>
      <c r="D145" s="150" t="s">
        <v>153</v>
      </c>
      <c r="E145" s="156" t="s">
        <v>1</v>
      </c>
      <c r="F145" s="157" t="s">
        <v>871</v>
      </c>
      <c r="H145" s="158">
        <v>0.67600000000000005</v>
      </c>
      <c r="L145" s="155"/>
      <c r="M145" s="159"/>
      <c r="T145" s="160"/>
      <c r="AT145" s="156" t="s">
        <v>153</v>
      </c>
      <c r="AU145" s="156" t="s">
        <v>152</v>
      </c>
      <c r="AV145" s="13" t="s">
        <v>152</v>
      </c>
      <c r="AW145" s="13" t="s">
        <v>25</v>
      </c>
      <c r="AX145" s="13" t="s">
        <v>67</v>
      </c>
      <c r="AY145" s="156" t="s">
        <v>144</v>
      </c>
    </row>
    <row r="146" spans="2:65" s="14" customFormat="1">
      <c r="B146" s="161"/>
      <c r="D146" s="150" t="s">
        <v>153</v>
      </c>
      <c r="E146" s="162" t="s">
        <v>1</v>
      </c>
      <c r="F146" s="163" t="s">
        <v>156</v>
      </c>
      <c r="H146" s="164">
        <v>0.67600000000000005</v>
      </c>
      <c r="L146" s="161"/>
      <c r="M146" s="165"/>
      <c r="T146" s="166"/>
      <c r="AT146" s="162" t="s">
        <v>153</v>
      </c>
      <c r="AU146" s="162" t="s">
        <v>152</v>
      </c>
      <c r="AV146" s="14" t="s">
        <v>151</v>
      </c>
      <c r="AW146" s="14" t="s">
        <v>25</v>
      </c>
      <c r="AX146" s="14" t="s">
        <v>75</v>
      </c>
      <c r="AY146" s="162" t="s">
        <v>144</v>
      </c>
    </row>
    <row r="147" spans="2:65" s="1" customFormat="1" ht="24.2" customHeight="1">
      <c r="B147" s="135"/>
      <c r="C147" s="136" t="s">
        <v>180</v>
      </c>
      <c r="D147" s="136" t="s">
        <v>147</v>
      </c>
      <c r="E147" s="137" t="s">
        <v>332</v>
      </c>
      <c r="F147" s="138" t="s">
        <v>333</v>
      </c>
      <c r="G147" s="139" t="s">
        <v>325</v>
      </c>
      <c r="H147" s="140">
        <v>0.33800000000000002</v>
      </c>
      <c r="I147" s="141"/>
      <c r="J147" s="141">
        <f>ROUND(I147*H147,2)</f>
        <v>0</v>
      </c>
      <c r="K147" s="142"/>
      <c r="L147" s="29"/>
      <c r="M147" s="143" t="s">
        <v>1</v>
      </c>
      <c r="N147" s="144" t="s">
        <v>33</v>
      </c>
      <c r="O147" s="145">
        <v>0.89</v>
      </c>
      <c r="P147" s="145">
        <f>O147*H147</f>
        <v>0.30082000000000003</v>
      </c>
      <c r="Q147" s="145">
        <v>0</v>
      </c>
      <c r="R147" s="145">
        <f>Q147*H147</f>
        <v>0</v>
      </c>
      <c r="S147" s="145">
        <v>0</v>
      </c>
      <c r="T147" s="146">
        <f>S147*H147</f>
        <v>0</v>
      </c>
      <c r="AR147" s="147" t="s">
        <v>151</v>
      </c>
      <c r="AT147" s="147" t="s">
        <v>147</v>
      </c>
      <c r="AU147" s="147" t="s">
        <v>152</v>
      </c>
      <c r="AY147" s="17" t="s">
        <v>144</v>
      </c>
      <c r="BE147" s="148">
        <f>IF(N147="základná",J147,0)</f>
        <v>0</v>
      </c>
      <c r="BF147" s="148">
        <f>IF(N147="znížená",J147,0)</f>
        <v>0</v>
      </c>
      <c r="BG147" s="148">
        <f>IF(N147="zákl. prenesená",J147,0)</f>
        <v>0</v>
      </c>
      <c r="BH147" s="148">
        <f>IF(N147="zníž. prenesená",J147,0)</f>
        <v>0</v>
      </c>
      <c r="BI147" s="148">
        <f>IF(N147="nulová",J147,0)</f>
        <v>0</v>
      </c>
      <c r="BJ147" s="17" t="s">
        <v>152</v>
      </c>
      <c r="BK147" s="148">
        <f>ROUND(I147*H147,2)</f>
        <v>0</v>
      </c>
      <c r="BL147" s="17" t="s">
        <v>151</v>
      </c>
      <c r="BM147" s="147" t="s">
        <v>183</v>
      </c>
    </row>
    <row r="148" spans="2:65" s="1" customFormat="1" ht="24.2" customHeight="1">
      <c r="B148" s="135"/>
      <c r="C148" s="136" t="s">
        <v>168</v>
      </c>
      <c r="D148" s="136" t="s">
        <v>147</v>
      </c>
      <c r="E148" s="137" t="s">
        <v>335</v>
      </c>
      <c r="F148" s="138" t="s">
        <v>336</v>
      </c>
      <c r="G148" s="139" t="s">
        <v>325</v>
      </c>
      <c r="H148" s="140">
        <v>1.69</v>
      </c>
      <c r="I148" s="141"/>
      <c r="J148" s="141">
        <f>ROUND(I148*H148,2)</f>
        <v>0</v>
      </c>
      <c r="K148" s="142"/>
      <c r="L148" s="29"/>
      <c r="M148" s="143" t="s">
        <v>1</v>
      </c>
      <c r="N148" s="144" t="s">
        <v>33</v>
      </c>
      <c r="O148" s="145">
        <v>0.1</v>
      </c>
      <c r="P148" s="145">
        <f>O148*H148</f>
        <v>0.16900000000000001</v>
      </c>
      <c r="Q148" s="145">
        <v>0</v>
      </c>
      <c r="R148" s="145">
        <f>Q148*H148</f>
        <v>0</v>
      </c>
      <c r="S148" s="145">
        <v>0</v>
      </c>
      <c r="T148" s="146">
        <f>S148*H148</f>
        <v>0</v>
      </c>
      <c r="AR148" s="147" t="s">
        <v>151</v>
      </c>
      <c r="AT148" s="147" t="s">
        <v>147</v>
      </c>
      <c r="AU148" s="147" t="s">
        <v>152</v>
      </c>
      <c r="AY148" s="17" t="s">
        <v>144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7" t="s">
        <v>152</v>
      </c>
      <c r="BK148" s="148">
        <f>ROUND(I148*H148,2)</f>
        <v>0</v>
      </c>
      <c r="BL148" s="17" t="s">
        <v>151</v>
      </c>
      <c r="BM148" s="147" t="s">
        <v>187</v>
      </c>
    </row>
    <row r="149" spans="2:65" s="13" customFormat="1">
      <c r="B149" s="155"/>
      <c r="D149" s="150" t="s">
        <v>153</v>
      </c>
      <c r="E149" s="156" t="s">
        <v>1</v>
      </c>
      <c r="F149" s="157" t="s">
        <v>872</v>
      </c>
      <c r="H149" s="158">
        <v>1.6900000000000002</v>
      </c>
      <c r="L149" s="155"/>
      <c r="M149" s="159"/>
      <c r="T149" s="160"/>
      <c r="AT149" s="156" t="s">
        <v>153</v>
      </c>
      <c r="AU149" s="156" t="s">
        <v>152</v>
      </c>
      <c r="AV149" s="13" t="s">
        <v>152</v>
      </c>
      <c r="AW149" s="13" t="s">
        <v>25</v>
      </c>
      <c r="AX149" s="13" t="s">
        <v>67</v>
      </c>
      <c r="AY149" s="156" t="s">
        <v>144</v>
      </c>
    </row>
    <row r="150" spans="2:65" s="14" customFormat="1">
      <c r="B150" s="161"/>
      <c r="D150" s="150" t="s">
        <v>153</v>
      </c>
      <c r="E150" s="162" t="s">
        <v>1</v>
      </c>
      <c r="F150" s="163" t="s">
        <v>156</v>
      </c>
      <c r="H150" s="164">
        <v>1.6900000000000002</v>
      </c>
      <c r="L150" s="161"/>
      <c r="M150" s="165"/>
      <c r="T150" s="166"/>
      <c r="AT150" s="162" t="s">
        <v>153</v>
      </c>
      <c r="AU150" s="162" t="s">
        <v>152</v>
      </c>
      <c r="AV150" s="14" t="s">
        <v>151</v>
      </c>
      <c r="AW150" s="14" t="s">
        <v>25</v>
      </c>
      <c r="AX150" s="14" t="s">
        <v>75</v>
      </c>
      <c r="AY150" s="162" t="s">
        <v>144</v>
      </c>
    </row>
    <row r="151" spans="2:65" s="1" customFormat="1" ht="24.2" customHeight="1">
      <c r="B151" s="135"/>
      <c r="C151" s="136" t="s">
        <v>191</v>
      </c>
      <c r="D151" s="136" t="s">
        <v>147</v>
      </c>
      <c r="E151" s="137" t="s">
        <v>340</v>
      </c>
      <c r="F151" s="138" t="s">
        <v>341</v>
      </c>
      <c r="G151" s="139" t="s">
        <v>325</v>
      </c>
      <c r="H151" s="140">
        <v>0.33800000000000002</v>
      </c>
      <c r="I151" s="141"/>
      <c r="J151" s="141">
        <f>ROUND(I151*H151,2)</f>
        <v>0</v>
      </c>
      <c r="K151" s="142"/>
      <c r="L151" s="29"/>
      <c r="M151" s="143" t="s">
        <v>1</v>
      </c>
      <c r="N151" s="144" t="s">
        <v>33</v>
      </c>
      <c r="O151" s="145">
        <v>0.749</v>
      </c>
      <c r="P151" s="145">
        <f>O151*H151</f>
        <v>0.253162</v>
      </c>
      <c r="Q151" s="145">
        <v>0</v>
      </c>
      <c r="R151" s="145">
        <f>Q151*H151</f>
        <v>0</v>
      </c>
      <c r="S151" s="145">
        <v>0</v>
      </c>
      <c r="T151" s="146">
        <f>S151*H151</f>
        <v>0</v>
      </c>
      <c r="AR151" s="147" t="s">
        <v>151</v>
      </c>
      <c r="AT151" s="147" t="s">
        <v>147</v>
      </c>
      <c r="AU151" s="147" t="s">
        <v>152</v>
      </c>
      <c r="AY151" s="17" t="s">
        <v>144</v>
      </c>
      <c r="BE151" s="148">
        <f>IF(N151="základná",J151,0)</f>
        <v>0</v>
      </c>
      <c r="BF151" s="148">
        <f>IF(N151="znížená",J151,0)</f>
        <v>0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7" t="s">
        <v>152</v>
      </c>
      <c r="BK151" s="148">
        <f>ROUND(I151*H151,2)</f>
        <v>0</v>
      </c>
      <c r="BL151" s="17" t="s">
        <v>151</v>
      </c>
      <c r="BM151" s="147" t="s">
        <v>194</v>
      </c>
    </row>
    <row r="152" spans="2:65" s="1" customFormat="1" ht="24.2" customHeight="1">
      <c r="B152" s="135"/>
      <c r="C152" s="136" t="s">
        <v>101</v>
      </c>
      <c r="D152" s="136" t="s">
        <v>147</v>
      </c>
      <c r="E152" s="137" t="s">
        <v>343</v>
      </c>
      <c r="F152" s="138" t="s">
        <v>344</v>
      </c>
      <c r="G152" s="139" t="s">
        <v>325</v>
      </c>
      <c r="H152" s="140">
        <v>0.33800000000000002</v>
      </c>
      <c r="I152" s="141"/>
      <c r="J152" s="141">
        <f>ROUND(I152*H152,2)</f>
        <v>0</v>
      </c>
      <c r="K152" s="142"/>
      <c r="L152" s="29"/>
      <c r="M152" s="143" t="s">
        <v>1</v>
      </c>
      <c r="N152" s="144" t="s">
        <v>33</v>
      </c>
      <c r="O152" s="145">
        <v>0</v>
      </c>
      <c r="P152" s="145">
        <f>O152*H152</f>
        <v>0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151</v>
      </c>
      <c r="AT152" s="147" t="s">
        <v>147</v>
      </c>
      <c r="AU152" s="147" t="s">
        <v>152</v>
      </c>
      <c r="AY152" s="17" t="s">
        <v>144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7" t="s">
        <v>152</v>
      </c>
      <c r="BK152" s="148">
        <f>ROUND(I152*H152,2)</f>
        <v>0</v>
      </c>
      <c r="BL152" s="17" t="s">
        <v>151</v>
      </c>
      <c r="BM152" s="147" t="s">
        <v>202</v>
      </c>
    </row>
    <row r="153" spans="2:65" s="1" customFormat="1" ht="16.5" customHeight="1">
      <c r="B153" s="135"/>
      <c r="C153" s="136" t="s">
        <v>207</v>
      </c>
      <c r="D153" s="136" t="s">
        <v>147</v>
      </c>
      <c r="E153" s="137" t="s">
        <v>347</v>
      </c>
      <c r="F153" s="138" t="s">
        <v>348</v>
      </c>
      <c r="G153" s="139" t="s">
        <v>223</v>
      </c>
      <c r="H153" s="140">
        <v>1</v>
      </c>
      <c r="I153" s="141"/>
      <c r="J153" s="141">
        <f>ROUND(I153*H153,2)</f>
        <v>0</v>
      </c>
      <c r="K153" s="142"/>
      <c r="L153" s="29"/>
      <c r="M153" s="143" t="s">
        <v>1</v>
      </c>
      <c r="N153" s="144" t="s">
        <v>33</v>
      </c>
      <c r="O153" s="145">
        <v>0</v>
      </c>
      <c r="P153" s="145">
        <f>O153*H153</f>
        <v>0</v>
      </c>
      <c r="Q153" s="145">
        <v>0</v>
      </c>
      <c r="R153" s="145">
        <f>Q153*H153</f>
        <v>0</v>
      </c>
      <c r="S153" s="145">
        <v>0</v>
      </c>
      <c r="T153" s="146">
        <f>S153*H153</f>
        <v>0</v>
      </c>
      <c r="AR153" s="147" t="s">
        <v>151</v>
      </c>
      <c r="AT153" s="147" t="s">
        <v>147</v>
      </c>
      <c r="AU153" s="147" t="s">
        <v>152</v>
      </c>
      <c r="AY153" s="17" t="s">
        <v>144</v>
      </c>
      <c r="BE153" s="148">
        <f>IF(N153="základná",J153,0)</f>
        <v>0</v>
      </c>
      <c r="BF153" s="148">
        <f>IF(N153="znížená",J153,0)</f>
        <v>0</v>
      </c>
      <c r="BG153" s="148">
        <f>IF(N153="zákl. prenesená",J153,0)</f>
        <v>0</v>
      </c>
      <c r="BH153" s="148">
        <f>IF(N153="zníž. prenesená",J153,0)</f>
        <v>0</v>
      </c>
      <c r="BI153" s="148">
        <f>IF(N153="nulová",J153,0)</f>
        <v>0</v>
      </c>
      <c r="BJ153" s="17" t="s">
        <v>152</v>
      </c>
      <c r="BK153" s="148">
        <f>ROUND(I153*H153,2)</f>
        <v>0</v>
      </c>
      <c r="BL153" s="17" t="s">
        <v>151</v>
      </c>
      <c r="BM153" s="147" t="s">
        <v>210</v>
      </c>
    </row>
    <row r="154" spans="2:65" s="1" customFormat="1" ht="16.5" customHeight="1">
      <c r="B154" s="135"/>
      <c r="C154" s="136" t="s">
        <v>178</v>
      </c>
      <c r="D154" s="136" t="s">
        <v>147</v>
      </c>
      <c r="E154" s="137" t="s">
        <v>350</v>
      </c>
      <c r="F154" s="138" t="s">
        <v>351</v>
      </c>
      <c r="G154" s="139" t="s">
        <v>352</v>
      </c>
      <c r="H154" s="140">
        <v>1300</v>
      </c>
      <c r="I154" s="141"/>
      <c r="J154" s="141">
        <f>ROUND(I154*H154,2)</f>
        <v>0</v>
      </c>
      <c r="K154" s="142"/>
      <c r="L154" s="29"/>
      <c r="M154" s="143" t="s">
        <v>1</v>
      </c>
      <c r="N154" s="144" t="s">
        <v>33</v>
      </c>
      <c r="O154" s="145">
        <v>0</v>
      </c>
      <c r="P154" s="145">
        <f>O154*H154</f>
        <v>0</v>
      </c>
      <c r="Q154" s="145">
        <v>0</v>
      </c>
      <c r="R154" s="145">
        <f>Q154*H154</f>
        <v>0</v>
      </c>
      <c r="S154" s="145">
        <v>0</v>
      </c>
      <c r="T154" s="146">
        <f>S154*H154</f>
        <v>0</v>
      </c>
      <c r="AR154" s="147" t="s">
        <v>151</v>
      </c>
      <c r="AT154" s="147" t="s">
        <v>147</v>
      </c>
      <c r="AU154" s="147" t="s">
        <v>152</v>
      </c>
      <c r="AY154" s="17" t="s">
        <v>144</v>
      </c>
      <c r="BE154" s="148">
        <f>IF(N154="základná",J154,0)</f>
        <v>0</v>
      </c>
      <c r="BF154" s="148">
        <f>IF(N154="znížená",J154,0)</f>
        <v>0</v>
      </c>
      <c r="BG154" s="148">
        <f>IF(N154="zákl. prenesená",J154,0)</f>
        <v>0</v>
      </c>
      <c r="BH154" s="148">
        <f>IF(N154="zníž. prenesená",J154,0)</f>
        <v>0</v>
      </c>
      <c r="BI154" s="148">
        <f>IF(N154="nulová",J154,0)</f>
        <v>0</v>
      </c>
      <c r="BJ154" s="17" t="s">
        <v>152</v>
      </c>
      <c r="BK154" s="148">
        <f>ROUND(I154*H154,2)</f>
        <v>0</v>
      </c>
      <c r="BL154" s="17" t="s">
        <v>151</v>
      </c>
      <c r="BM154" s="147" t="s">
        <v>215</v>
      </c>
    </row>
    <row r="155" spans="2:65" s="1" customFormat="1" ht="16.5" customHeight="1">
      <c r="B155" s="135"/>
      <c r="C155" s="136" t="s">
        <v>217</v>
      </c>
      <c r="D155" s="136" t="s">
        <v>147</v>
      </c>
      <c r="E155" s="137" t="s">
        <v>355</v>
      </c>
      <c r="F155" s="138" t="s">
        <v>356</v>
      </c>
      <c r="G155" s="139" t="s">
        <v>352</v>
      </c>
      <c r="H155" s="140">
        <v>1300</v>
      </c>
      <c r="I155" s="141"/>
      <c r="J155" s="141">
        <f>ROUND(I155*H155,2)</f>
        <v>0</v>
      </c>
      <c r="K155" s="142"/>
      <c r="L155" s="29"/>
      <c r="M155" s="143" t="s">
        <v>1</v>
      </c>
      <c r="N155" s="144" t="s">
        <v>33</v>
      </c>
      <c r="O155" s="145">
        <v>0</v>
      </c>
      <c r="P155" s="145">
        <f>O155*H155</f>
        <v>0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151</v>
      </c>
      <c r="AT155" s="147" t="s">
        <v>147</v>
      </c>
      <c r="AU155" s="147" t="s">
        <v>152</v>
      </c>
      <c r="AY155" s="17" t="s">
        <v>144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7" t="s">
        <v>152</v>
      </c>
      <c r="BK155" s="148">
        <f>ROUND(I155*H155,2)</f>
        <v>0</v>
      </c>
      <c r="BL155" s="17" t="s">
        <v>151</v>
      </c>
      <c r="BM155" s="147" t="s">
        <v>220</v>
      </c>
    </row>
    <row r="156" spans="2:65" s="11" customFormat="1" ht="22.9" customHeight="1">
      <c r="B156" s="124"/>
      <c r="D156" s="125" t="s">
        <v>66</v>
      </c>
      <c r="E156" s="133" t="s">
        <v>358</v>
      </c>
      <c r="F156" s="133" t="s">
        <v>359</v>
      </c>
      <c r="J156" s="134">
        <f>BK156</f>
        <v>0</v>
      </c>
      <c r="L156" s="124"/>
      <c r="M156" s="128"/>
      <c r="P156" s="129">
        <f>SUM(P157:P163)</f>
        <v>0.81459279999999989</v>
      </c>
      <c r="R156" s="129">
        <f>SUM(R157:R163)</f>
        <v>0</v>
      </c>
      <c r="T156" s="130">
        <f>SUM(T157:T163)</f>
        <v>0</v>
      </c>
      <c r="AR156" s="125" t="s">
        <v>75</v>
      </c>
      <c r="AT156" s="131" t="s">
        <v>66</v>
      </c>
      <c r="AU156" s="131" t="s">
        <v>75</v>
      </c>
      <c r="AY156" s="125" t="s">
        <v>144</v>
      </c>
      <c r="BK156" s="132">
        <f>SUM(BK157:BK163)</f>
        <v>0</v>
      </c>
    </row>
    <row r="157" spans="2:65" s="1" customFormat="1" ht="21.75" customHeight="1">
      <c r="B157" s="135"/>
      <c r="C157" s="136" t="s">
        <v>183</v>
      </c>
      <c r="D157" s="136" t="s">
        <v>147</v>
      </c>
      <c r="E157" s="137" t="s">
        <v>360</v>
      </c>
      <c r="F157" s="138" t="s">
        <v>361</v>
      </c>
      <c r="G157" s="139" t="s">
        <v>325</v>
      </c>
      <c r="H157" s="140">
        <v>3.2000000000000001E-2</v>
      </c>
      <c r="I157" s="141"/>
      <c r="J157" s="141">
        <f>ROUND(I157*H157,2)</f>
        <v>0</v>
      </c>
      <c r="K157" s="142"/>
      <c r="L157" s="29"/>
      <c r="M157" s="143" t="s">
        <v>1</v>
      </c>
      <c r="N157" s="144" t="s">
        <v>33</v>
      </c>
      <c r="O157" s="145">
        <v>1.9162999999999999</v>
      </c>
      <c r="P157" s="145">
        <f>O157*H157</f>
        <v>6.1321599999999997E-2</v>
      </c>
      <c r="Q157" s="145">
        <v>0</v>
      </c>
      <c r="R157" s="145">
        <f>Q157*H157</f>
        <v>0</v>
      </c>
      <c r="S157" s="145">
        <v>0</v>
      </c>
      <c r="T157" s="146">
        <f>S157*H157</f>
        <v>0</v>
      </c>
      <c r="AR157" s="147" t="s">
        <v>151</v>
      </c>
      <c r="AT157" s="147" t="s">
        <v>147</v>
      </c>
      <c r="AU157" s="147" t="s">
        <v>152</v>
      </c>
      <c r="AY157" s="17" t="s">
        <v>144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7" t="s">
        <v>152</v>
      </c>
      <c r="BK157" s="148">
        <f>ROUND(I157*H157,2)</f>
        <v>0</v>
      </c>
      <c r="BL157" s="17" t="s">
        <v>151</v>
      </c>
      <c r="BM157" s="147" t="s">
        <v>224</v>
      </c>
    </row>
    <row r="158" spans="2:65" s="1" customFormat="1" ht="24.2" customHeight="1">
      <c r="B158" s="135"/>
      <c r="C158" s="136" t="s">
        <v>225</v>
      </c>
      <c r="D158" s="136" t="s">
        <v>147</v>
      </c>
      <c r="E158" s="137" t="s">
        <v>364</v>
      </c>
      <c r="F158" s="138" t="s">
        <v>365</v>
      </c>
      <c r="G158" s="139" t="s">
        <v>325</v>
      </c>
      <c r="H158" s="140">
        <v>6.4000000000000001E-2</v>
      </c>
      <c r="I158" s="141"/>
      <c r="J158" s="141">
        <f>ROUND(I158*H158,2)</f>
        <v>0</v>
      </c>
      <c r="K158" s="142"/>
      <c r="L158" s="29"/>
      <c r="M158" s="143" t="s">
        <v>1</v>
      </c>
      <c r="N158" s="144" t="s">
        <v>33</v>
      </c>
      <c r="O158" s="145">
        <v>6.9800000000000001E-2</v>
      </c>
      <c r="P158" s="145">
        <f>O158*H158</f>
        <v>4.4672000000000002E-3</v>
      </c>
      <c r="Q158" s="145">
        <v>0</v>
      </c>
      <c r="R158" s="145">
        <f>Q158*H158</f>
        <v>0</v>
      </c>
      <c r="S158" s="145">
        <v>0</v>
      </c>
      <c r="T158" s="146">
        <f>S158*H158</f>
        <v>0</v>
      </c>
      <c r="AR158" s="147" t="s">
        <v>151</v>
      </c>
      <c r="AT158" s="147" t="s">
        <v>147</v>
      </c>
      <c r="AU158" s="147" t="s">
        <v>152</v>
      </c>
      <c r="AY158" s="17" t="s">
        <v>144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7" t="s">
        <v>152</v>
      </c>
      <c r="BK158" s="148">
        <f>ROUND(I158*H158,2)</f>
        <v>0</v>
      </c>
      <c r="BL158" s="17" t="s">
        <v>151</v>
      </c>
      <c r="BM158" s="147" t="s">
        <v>229</v>
      </c>
    </row>
    <row r="159" spans="2:65" s="13" customFormat="1">
      <c r="B159" s="155"/>
      <c r="D159" s="150" t="s">
        <v>153</v>
      </c>
      <c r="E159" s="156" t="s">
        <v>1</v>
      </c>
      <c r="F159" s="157" t="s">
        <v>873</v>
      </c>
      <c r="H159" s="158">
        <v>6.4000000000000001E-2</v>
      </c>
      <c r="L159" s="155"/>
      <c r="M159" s="159"/>
      <c r="T159" s="160"/>
      <c r="AT159" s="156" t="s">
        <v>153</v>
      </c>
      <c r="AU159" s="156" t="s">
        <v>152</v>
      </c>
      <c r="AV159" s="13" t="s">
        <v>152</v>
      </c>
      <c r="AW159" s="13" t="s">
        <v>25</v>
      </c>
      <c r="AX159" s="13" t="s">
        <v>67</v>
      </c>
      <c r="AY159" s="156" t="s">
        <v>144</v>
      </c>
    </row>
    <row r="160" spans="2:65" s="14" customFormat="1">
      <c r="B160" s="161"/>
      <c r="D160" s="150" t="s">
        <v>153</v>
      </c>
      <c r="E160" s="162" t="s">
        <v>1</v>
      </c>
      <c r="F160" s="163" t="s">
        <v>156</v>
      </c>
      <c r="H160" s="164">
        <v>6.4000000000000001E-2</v>
      </c>
      <c r="L160" s="161"/>
      <c r="M160" s="165"/>
      <c r="T160" s="166"/>
      <c r="AT160" s="162" t="s">
        <v>153</v>
      </c>
      <c r="AU160" s="162" t="s">
        <v>152</v>
      </c>
      <c r="AV160" s="14" t="s">
        <v>151</v>
      </c>
      <c r="AW160" s="14" t="s">
        <v>25</v>
      </c>
      <c r="AX160" s="14" t="s">
        <v>75</v>
      </c>
      <c r="AY160" s="162" t="s">
        <v>144</v>
      </c>
    </row>
    <row r="161" spans="2:65" s="1" customFormat="1" ht="24.2" customHeight="1">
      <c r="B161" s="135"/>
      <c r="C161" s="136" t="s">
        <v>187</v>
      </c>
      <c r="D161" s="136" t="s">
        <v>147</v>
      </c>
      <c r="E161" s="137" t="s">
        <v>368</v>
      </c>
      <c r="F161" s="138" t="s">
        <v>369</v>
      </c>
      <c r="G161" s="139" t="s">
        <v>325</v>
      </c>
      <c r="H161" s="140">
        <v>2.2759999999999998</v>
      </c>
      <c r="I161" s="141"/>
      <c r="J161" s="141">
        <f>ROUND(I161*H161,2)</f>
        <v>0</v>
      </c>
      <c r="K161" s="142"/>
      <c r="L161" s="29"/>
      <c r="M161" s="143" t="s">
        <v>1</v>
      </c>
      <c r="N161" s="144" t="s">
        <v>33</v>
      </c>
      <c r="O161" s="145">
        <v>0.32900000000000001</v>
      </c>
      <c r="P161" s="145">
        <f>O161*H161</f>
        <v>0.74880399999999991</v>
      </c>
      <c r="Q161" s="145">
        <v>0</v>
      </c>
      <c r="R161" s="145">
        <f>Q161*H161</f>
        <v>0</v>
      </c>
      <c r="S161" s="145">
        <v>0</v>
      </c>
      <c r="T161" s="146">
        <f>S161*H161</f>
        <v>0</v>
      </c>
      <c r="AR161" s="147" t="s">
        <v>151</v>
      </c>
      <c r="AT161" s="147" t="s">
        <v>147</v>
      </c>
      <c r="AU161" s="147" t="s">
        <v>152</v>
      </c>
      <c r="AY161" s="17" t="s">
        <v>144</v>
      </c>
      <c r="BE161" s="148">
        <f>IF(N161="základná",J161,0)</f>
        <v>0</v>
      </c>
      <c r="BF161" s="148">
        <f>IF(N161="znížená",J161,0)</f>
        <v>0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7" t="s">
        <v>152</v>
      </c>
      <c r="BK161" s="148">
        <f>ROUND(I161*H161,2)</f>
        <v>0</v>
      </c>
      <c r="BL161" s="17" t="s">
        <v>151</v>
      </c>
      <c r="BM161" s="147" t="s">
        <v>233</v>
      </c>
    </row>
    <row r="162" spans="2:65" s="13" customFormat="1">
      <c r="B162" s="155"/>
      <c r="D162" s="150" t="s">
        <v>153</v>
      </c>
      <c r="E162" s="156" t="s">
        <v>1</v>
      </c>
      <c r="F162" s="157" t="s">
        <v>874</v>
      </c>
      <c r="H162" s="158">
        <v>2.2759999999999998</v>
      </c>
      <c r="L162" s="155"/>
      <c r="M162" s="159"/>
      <c r="T162" s="160"/>
      <c r="AT162" s="156" t="s">
        <v>153</v>
      </c>
      <c r="AU162" s="156" t="s">
        <v>152</v>
      </c>
      <c r="AV162" s="13" t="s">
        <v>152</v>
      </c>
      <c r="AW162" s="13" t="s">
        <v>25</v>
      </c>
      <c r="AX162" s="13" t="s">
        <v>67</v>
      </c>
      <c r="AY162" s="156" t="s">
        <v>144</v>
      </c>
    </row>
    <row r="163" spans="2:65" s="14" customFormat="1">
      <c r="B163" s="161"/>
      <c r="D163" s="150" t="s">
        <v>153</v>
      </c>
      <c r="E163" s="162" t="s">
        <v>1</v>
      </c>
      <c r="F163" s="163" t="s">
        <v>156</v>
      </c>
      <c r="H163" s="164">
        <v>2.2759999999999998</v>
      </c>
      <c r="L163" s="161"/>
      <c r="M163" s="165"/>
      <c r="T163" s="166"/>
      <c r="AT163" s="162" t="s">
        <v>153</v>
      </c>
      <c r="AU163" s="162" t="s">
        <v>152</v>
      </c>
      <c r="AV163" s="14" t="s">
        <v>151</v>
      </c>
      <c r="AW163" s="14" t="s">
        <v>25</v>
      </c>
      <c r="AX163" s="14" t="s">
        <v>75</v>
      </c>
      <c r="AY163" s="162" t="s">
        <v>144</v>
      </c>
    </row>
    <row r="164" spans="2:65" s="11" customFormat="1" ht="25.9" customHeight="1">
      <c r="B164" s="124"/>
      <c r="D164" s="125" t="s">
        <v>66</v>
      </c>
      <c r="E164" s="126" t="s">
        <v>372</v>
      </c>
      <c r="F164" s="126" t="s">
        <v>373</v>
      </c>
      <c r="J164" s="127">
        <f>BK164</f>
        <v>0</v>
      </c>
      <c r="L164" s="124"/>
      <c r="M164" s="128"/>
      <c r="P164" s="129">
        <f>P165+P191</f>
        <v>50.671730090000004</v>
      </c>
      <c r="R164" s="129">
        <f>R165+R191</f>
        <v>0.2736049981</v>
      </c>
      <c r="T164" s="130">
        <f>T165+T191</f>
        <v>4.7498700000000005E-2</v>
      </c>
      <c r="AR164" s="125" t="s">
        <v>152</v>
      </c>
      <c r="AT164" s="131" t="s">
        <v>66</v>
      </c>
      <c r="AU164" s="131" t="s">
        <v>67</v>
      </c>
      <c r="AY164" s="125" t="s">
        <v>144</v>
      </c>
      <c r="BK164" s="132">
        <f>BK165+BK191</f>
        <v>0</v>
      </c>
    </row>
    <row r="165" spans="2:65" s="11" customFormat="1" ht="22.9" customHeight="1">
      <c r="B165" s="124"/>
      <c r="D165" s="125" t="s">
        <v>66</v>
      </c>
      <c r="E165" s="133" t="s">
        <v>600</v>
      </c>
      <c r="F165" s="133" t="s">
        <v>601</v>
      </c>
      <c r="J165" s="134">
        <f>BK165</f>
        <v>0</v>
      </c>
      <c r="L165" s="124"/>
      <c r="M165" s="128"/>
      <c r="P165" s="129">
        <f>SUM(P166:P190)</f>
        <v>40.40334584</v>
      </c>
      <c r="R165" s="129">
        <f>SUM(R166:R190)</f>
        <v>0.24973007</v>
      </c>
      <c r="T165" s="130">
        <f>SUM(T166:T190)</f>
        <v>3.4794000000000005E-2</v>
      </c>
      <c r="AR165" s="125" t="s">
        <v>152</v>
      </c>
      <c r="AT165" s="131" t="s">
        <v>66</v>
      </c>
      <c r="AU165" s="131" t="s">
        <v>75</v>
      </c>
      <c r="AY165" s="125" t="s">
        <v>144</v>
      </c>
      <c r="BK165" s="132">
        <f>SUM(BK166:BK190)</f>
        <v>0</v>
      </c>
    </row>
    <row r="166" spans="2:65" s="1" customFormat="1" ht="16.5" customHeight="1">
      <c r="B166" s="135"/>
      <c r="C166" s="136" t="s">
        <v>235</v>
      </c>
      <c r="D166" s="136" t="s">
        <v>147</v>
      </c>
      <c r="E166" s="137" t="s">
        <v>602</v>
      </c>
      <c r="F166" s="138" t="s">
        <v>603</v>
      </c>
      <c r="G166" s="139" t="s">
        <v>167</v>
      </c>
      <c r="H166" s="140">
        <v>16.55</v>
      </c>
      <c r="I166" s="141"/>
      <c r="J166" s="141">
        <f>ROUND(I166*H166,2)</f>
        <v>0</v>
      </c>
      <c r="K166" s="142"/>
      <c r="L166" s="29"/>
      <c r="M166" s="143" t="s">
        <v>1</v>
      </c>
      <c r="N166" s="144" t="s">
        <v>33</v>
      </c>
      <c r="O166" s="145">
        <v>9.5000000000000001E-2</v>
      </c>
      <c r="P166" s="145">
        <f>O166*H166</f>
        <v>1.5722500000000001</v>
      </c>
      <c r="Q166" s="145">
        <v>0</v>
      </c>
      <c r="R166" s="145">
        <f>Q166*H166</f>
        <v>0</v>
      </c>
      <c r="S166" s="145">
        <v>1E-3</v>
      </c>
      <c r="T166" s="146">
        <f>S166*H166</f>
        <v>1.6550000000000002E-2</v>
      </c>
      <c r="AR166" s="147" t="s">
        <v>187</v>
      </c>
      <c r="AT166" s="147" t="s">
        <v>147</v>
      </c>
      <c r="AU166" s="147" t="s">
        <v>152</v>
      </c>
      <c r="AY166" s="17" t="s">
        <v>144</v>
      </c>
      <c r="BE166" s="148">
        <f>IF(N166="základná",J166,0)</f>
        <v>0</v>
      </c>
      <c r="BF166" s="148">
        <f>IF(N166="znížená",J166,0)</f>
        <v>0</v>
      </c>
      <c r="BG166" s="148">
        <f>IF(N166="zákl. prenesená",J166,0)</f>
        <v>0</v>
      </c>
      <c r="BH166" s="148">
        <f>IF(N166="zníž. prenesená",J166,0)</f>
        <v>0</v>
      </c>
      <c r="BI166" s="148">
        <f>IF(N166="nulová",J166,0)</f>
        <v>0</v>
      </c>
      <c r="BJ166" s="17" t="s">
        <v>152</v>
      </c>
      <c r="BK166" s="148">
        <f>ROUND(I166*H166,2)</f>
        <v>0</v>
      </c>
      <c r="BL166" s="17" t="s">
        <v>187</v>
      </c>
      <c r="BM166" s="147" t="s">
        <v>238</v>
      </c>
    </row>
    <row r="167" spans="2:65" s="13" customFormat="1">
      <c r="B167" s="155"/>
      <c r="D167" s="150" t="s">
        <v>153</v>
      </c>
      <c r="E167" s="156" t="s">
        <v>1</v>
      </c>
      <c r="F167" s="157" t="s">
        <v>875</v>
      </c>
      <c r="H167" s="158">
        <v>17.45</v>
      </c>
      <c r="L167" s="155"/>
      <c r="M167" s="159"/>
      <c r="T167" s="160"/>
      <c r="AT167" s="156" t="s">
        <v>153</v>
      </c>
      <c r="AU167" s="156" t="s">
        <v>152</v>
      </c>
      <c r="AV167" s="13" t="s">
        <v>152</v>
      </c>
      <c r="AW167" s="13" t="s">
        <v>25</v>
      </c>
      <c r="AX167" s="13" t="s">
        <v>67</v>
      </c>
      <c r="AY167" s="156" t="s">
        <v>144</v>
      </c>
    </row>
    <row r="168" spans="2:65" s="12" customFormat="1">
      <c r="B168" s="149"/>
      <c r="D168" s="150" t="s">
        <v>153</v>
      </c>
      <c r="E168" s="151" t="s">
        <v>1</v>
      </c>
      <c r="F168" s="152" t="s">
        <v>744</v>
      </c>
      <c r="H168" s="151" t="s">
        <v>1</v>
      </c>
      <c r="L168" s="149"/>
      <c r="M168" s="153"/>
      <c r="T168" s="154"/>
      <c r="AT168" s="151" t="s">
        <v>153</v>
      </c>
      <c r="AU168" s="151" t="s">
        <v>152</v>
      </c>
      <c r="AV168" s="12" t="s">
        <v>75</v>
      </c>
      <c r="AW168" s="12" t="s">
        <v>25</v>
      </c>
      <c r="AX168" s="12" t="s">
        <v>67</v>
      </c>
      <c r="AY168" s="151" t="s">
        <v>144</v>
      </c>
    </row>
    <row r="169" spans="2:65" s="13" customFormat="1">
      <c r="B169" s="155"/>
      <c r="D169" s="150" t="s">
        <v>153</v>
      </c>
      <c r="E169" s="156" t="s">
        <v>1</v>
      </c>
      <c r="F169" s="157" t="s">
        <v>811</v>
      </c>
      <c r="H169" s="158">
        <v>-0.9</v>
      </c>
      <c r="L169" s="155"/>
      <c r="M169" s="159"/>
      <c r="T169" s="160"/>
      <c r="AT169" s="156" t="s">
        <v>153</v>
      </c>
      <c r="AU169" s="156" t="s">
        <v>152</v>
      </c>
      <c r="AV169" s="13" t="s">
        <v>152</v>
      </c>
      <c r="AW169" s="13" t="s">
        <v>25</v>
      </c>
      <c r="AX169" s="13" t="s">
        <v>67</v>
      </c>
      <c r="AY169" s="156" t="s">
        <v>144</v>
      </c>
    </row>
    <row r="170" spans="2:65" s="14" customFormat="1">
      <c r="B170" s="161"/>
      <c r="D170" s="150" t="s">
        <v>153</v>
      </c>
      <c r="E170" s="162" t="s">
        <v>1</v>
      </c>
      <c r="F170" s="163" t="s">
        <v>156</v>
      </c>
      <c r="H170" s="164">
        <v>16.55</v>
      </c>
      <c r="L170" s="161"/>
      <c r="M170" s="165"/>
      <c r="T170" s="166"/>
      <c r="AT170" s="162" t="s">
        <v>153</v>
      </c>
      <c r="AU170" s="162" t="s">
        <v>152</v>
      </c>
      <c r="AV170" s="14" t="s">
        <v>151</v>
      </c>
      <c r="AW170" s="14" t="s">
        <v>25</v>
      </c>
      <c r="AX170" s="14" t="s">
        <v>75</v>
      </c>
      <c r="AY170" s="162" t="s">
        <v>144</v>
      </c>
    </row>
    <row r="171" spans="2:65" s="1" customFormat="1" ht="16.5" customHeight="1">
      <c r="B171" s="135"/>
      <c r="C171" s="136" t="s">
        <v>194</v>
      </c>
      <c r="D171" s="136" t="s">
        <v>147</v>
      </c>
      <c r="E171" s="137" t="s">
        <v>707</v>
      </c>
      <c r="F171" s="138" t="s">
        <v>708</v>
      </c>
      <c r="G171" s="139" t="s">
        <v>167</v>
      </c>
      <c r="H171" s="140">
        <v>16.55</v>
      </c>
      <c r="I171" s="141"/>
      <c r="J171" s="141">
        <f>ROUND(I171*H171,2)</f>
        <v>0</v>
      </c>
      <c r="K171" s="142"/>
      <c r="L171" s="29"/>
      <c r="M171" s="143" t="s">
        <v>1</v>
      </c>
      <c r="N171" s="144" t="s">
        <v>33</v>
      </c>
      <c r="O171" s="145">
        <v>0.25113999999999997</v>
      </c>
      <c r="P171" s="145">
        <f>O171*H171</f>
        <v>4.1563669999999995</v>
      </c>
      <c r="Q171" s="145">
        <v>4.5000000000000003E-5</v>
      </c>
      <c r="R171" s="145">
        <f>Q171*H171</f>
        <v>7.4475000000000008E-4</v>
      </c>
      <c r="S171" s="145">
        <v>0</v>
      </c>
      <c r="T171" s="146">
        <f>S171*H171</f>
        <v>0</v>
      </c>
      <c r="AR171" s="147" t="s">
        <v>187</v>
      </c>
      <c r="AT171" s="147" t="s">
        <v>147</v>
      </c>
      <c r="AU171" s="147" t="s">
        <v>152</v>
      </c>
      <c r="AY171" s="17" t="s">
        <v>144</v>
      </c>
      <c r="BE171" s="148">
        <f>IF(N171="základná",J171,0)</f>
        <v>0</v>
      </c>
      <c r="BF171" s="148">
        <f>IF(N171="znížená",J171,0)</f>
        <v>0</v>
      </c>
      <c r="BG171" s="148">
        <f>IF(N171="zákl. prenesená",J171,0)</f>
        <v>0</v>
      </c>
      <c r="BH171" s="148">
        <f>IF(N171="zníž. prenesená",J171,0)</f>
        <v>0</v>
      </c>
      <c r="BI171" s="148">
        <f>IF(N171="nulová",J171,0)</f>
        <v>0</v>
      </c>
      <c r="BJ171" s="17" t="s">
        <v>152</v>
      </c>
      <c r="BK171" s="148">
        <f>ROUND(I171*H171,2)</f>
        <v>0</v>
      </c>
      <c r="BL171" s="17" t="s">
        <v>187</v>
      </c>
      <c r="BM171" s="147" t="s">
        <v>241</v>
      </c>
    </row>
    <row r="172" spans="2:65" s="1" customFormat="1" ht="16.5" customHeight="1">
      <c r="B172" s="135"/>
      <c r="C172" s="173" t="s">
        <v>242</v>
      </c>
      <c r="D172" s="173" t="s">
        <v>226</v>
      </c>
      <c r="E172" s="174" t="s">
        <v>711</v>
      </c>
      <c r="F172" s="175" t="s">
        <v>876</v>
      </c>
      <c r="G172" s="176" t="s">
        <v>159</v>
      </c>
      <c r="H172" s="177">
        <v>1.6879999999999999</v>
      </c>
      <c r="I172" s="178"/>
      <c r="J172" s="178">
        <f>ROUND(I172*H172,2)</f>
        <v>0</v>
      </c>
      <c r="K172" s="179"/>
      <c r="L172" s="180"/>
      <c r="M172" s="181" t="s">
        <v>1</v>
      </c>
      <c r="N172" s="182" t="s">
        <v>33</v>
      </c>
      <c r="O172" s="145">
        <v>0</v>
      </c>
      <c r="P172" s="145">
        <f>O172*H172</f>
        <v>0</v>
      </c>
      <c r="Q172" s="145">
        <v>3.0000000000000001E-3</v>
      </c>
      <c r="R172" s="145">
        <f>Q172*H172</f>
        <v>5.0639999999999999E-3</v>
      </c>
      <c r="S172" s="145">
        <v>0</v>
      </c>
      <c r="T172" s="146">
        <f>S172*H172</f>
        <v>0</v>
      </c>
      <c r="AR172" s="147" t="s">
        <v>233</v>
      </c>
      <c r="AT172" s="147" t="s">
        <v>226</v>
      </c>
      <c r="AU172" s="147" t="s">
        <v>152</v>
      </c>
      <c r="AY172" s="17" t="s">
        <v>144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7" t="s">
        <v>152</v>
      </c>
      <c r="BK172" s="148">
        <f>ROUND(I172*H172,2)</f>
        <v>0</v>
      </c>
      <c r="BL172" s="17" t="s">
        <v>187</v>
      </c>
      <c r="BM172" s="147" t="s">
        <v>245</v>
      </c>
    </row>
    <row r="173" spans="2:65" s="13" customFormat="1">
      <c r="B173" s="155"/>
      <c r="D173" s="150" t="s">
        <v>153</v>
      </c>
      <c r="E173" s="156" t="s">
        <v>1</v>
      </c>
      <c r="F173" s="157" t="s">
        <v>877</v>
      </c>
      <c r="H173" s="158">
        <v>1.6880999999999999</v>
      </c>
      <c r="L173" s="155"/>
      <c r="M173" s="159"/>
      <c r="T173" s="160"/>
      <c r="AT173" s="156" t="s">
        <v>153</v>
      </c>
      <c r="AU173" s="156" t="s">
        <v>152</v>
      </c>
      <c r="AV173" s="13" t="s">
        <v>152</v>
      </c>
      <c r="AW173" s="13" t="s">
        <v>25</v>
      </c>
      <c r="AX173" s="13" t="s">
        <v>67</v>
      </c>
      <c r="AY173" s="156" t="s">
        <v>144</v>
      </c>
    </row>
    <row r="174" spans="2:65" s="14" customFormat="1">
      <c r="B174" s="161"/>
      <c r="D174" s="150" t="s">
        <v>153</v>
      </c>
      <c r="E174" s="162" t="s">
        <v>1</v>
      </c>
      <c r="F174" s="163" t="s">
        <v>156</v>
      </c>
      <c r="H174" s="164">
        <v>1.6880999999999999</v>
      </c>
      <c r="L174" s="161"/>
      <c r="M174" s="165"/>
      <c r="T174" s="166"/>
      <c r="AT174" s="162" t="s">
        <v>153</v>
      </c>
      <c r="AU174" s="162" t="s">
        <v>152</v>
      </c>
      <c r="AV174" s="14" t="s">
        <v>151</v>
      </c>
      <c r="AW174" s="14" t="s">
        <v>25</v>
      </c>
      <c r="AX174" s="14" t="s">
        <v>75</v>
      </c>
      <c r="AY174" s="162" t="s">
        <v>144</v>
      </c>
    </row>
    <row r="175" spans="2:65" s="1" customFormat="1" ht="24.2" customHeight="1">
      <c r="B175" s="135"/>
      <c r="C175" s="136" t="s">
        <v>202</v>
      </c>
      <c r="D175" s="136" t="s">
        <v>147</v>
      </c>
      <c r="E175" s="137" t="s">
        <v>607</v>
      </c>
      <c r="F175" s="138" t="s">
        <v>608</v>
      </c>
      <c r="G175" s="139" t="s">
        <v>159</v>
      </c>
      <c r="H175" s="140">
        <v>18.244</v>
      </c>
      <c r="I175" s="141"/>
      <c r="J175" s="141">
        <f>ROUND(I175*H175,2)</f>
        <v>0</v>
      </c>
      <c r="K175" s="142"/>
      <c r="L175" s="29"/>
      <c r="M175" s="143" t="s">
        <v>1</v>
      </c>
      <c r="N175" s="144" t="s">
        <v>33</v>
      </c>
      <c r="O175" s="145">
        <v>0.24099999999999999</v>
      </c>
      <c r="P175" s="145">
        <f>O175*H175</f>
        <v>4.3968039999999995</v>
      </c>
      <c r="Q175" s="145">
        <v>0</v>
      </c>
      <c r="R175" s="145">
        <f>Q175*H175</f>
        <v>0</v>
      </c>
      <c r="S175" s="145">
        <v>1E-3</v>
      </c>
      <c r="T175" s="146">
        <f>S175*H175</f>
        <v>1.8244E-2</v>
      </c>
      <c r="AR175" s="147" t="s">
        <v>187</v>
      </c>
      <c r="AT175" s="147" t="s">
        <v>147</v>
      </c>
      <c r="AU175" s="147" t="s">
        <v>152</v>
      </c>
      <c r="AY175" s="17" t="s">
        <v>144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7" t="s">
        <v>152</v>
      </c>
      <c r="BK175" s="148">
        <f>ROUND(I175*H175,2)</f>
        <v>0</v>
      </c>
      <c r="BL175" s="17" t="s">
        <v>187</v>
      </c>
      <c r="BM175" s="147" t="s">
        <v>249</v>
      </c>
    </row>
    <row r="176" spans="2:65" s="13" customFormat="1">
      <c r="B176" s="155"/>
      <c r="D176" s="150" t="s">
        <v>153</v>
      </c>
      <c r="E176" s="156" t="s">
        <v>1</v>
      </c>
      <c r="F176" s="157" t="s">
        <v>878</v>
      </c>
      <c r="H176" s="158">
        <v>18.243749999999999</v>
      </c>
      <c r="L176" s="155"/>
      <c r="M176" s="159"/>
      <c r="T176" s="160"/>
      <c r="AT176" s="156" t="s">
        <v>153</v>
      </c>
      <c r="AU176" s="156" t="s">
        <v>152</v>
      </c>
      <c r="AV176" s="13" t="s">
        <v>152</v>
      </c>
      <c r="AW176" s="13" t="s">
        <v>25</v>
      </c>
      <c r="AX176" s="13" t="s">
        <v>67</v>
      </c>
      <c r="AY176" s="156" t="s">
        <v>144</v>
      </c>
    </row>
    <row r="177" spans="2:65" s="14" customFormat="1">
      <c r="B177" s="161"/>
      <c r="D177" s="150" t="s">
        <v>153</v>
      </c>
      <c r="E177" s="162" t="s">
        <v>1</v>
      </c>
      <c r="F177" s="163" t="s">
        <v>156</v>
      </c>
      <c r="H177" s="164">
        <v>18.243749999999999</v>
      </c>
      <c r="L177" s="161"/>
      <c r="M177" s="165"/>
      <c r="T177" s="166"/>
      <c r="AT177" s="162" t="s">
        <v>153</v>
      </c>
      <c r="AU177" s="162" t="s">
        <v>152</v>
      </c>
      <c r="AV177" s="14" t="s">
        <v>151</v>
      </c>
      <c r="AW177" s="14" t="s">
        <v>25</v>
      </c>
      <c r="AX177" s="14" t="s">
        <v>75</v>
      </c>
      <c r="AY177" s="162" t="s">
        <v>144</v>
      </c>
    </row>
    <row r="178" spans="2:65" s="1" customFormat="1" ht="16.5" customHeight="1">
      <c r="B178" s="135"/>
      <c r="C178" s="136" t="s">
        <v>250</v>
      </c>
      <c r="D178" s="136" t="s">
        <v>147</v>
      </c>
      <c r="E178" s="137" t="s">
        <v>714</v>
      </c>
      <c r="F178" s="138" t="s">
        <v>715</v>
      </c>
      <c r="G178" s="139" t="s">
        <v>159</v>
      </c>
      <c r="H178" s="140">
        <v>18.244</v>
      </c>
      <c r="I178" s="141"/>
      <c r="J178" s="141">
        <f>ROUND(I178*H178,2)</f>
        <v>0</v>
      </c>
      <c r="K178" s="142"/>
      <c r="L178" s="29"/>
      <c r="M178" s="143" t="s">
        <v>1</v>
      </c>
      <c r="N178" s="144" t="s">
        <v>33</v>
      </c>
      <c r="O178" s="145">
        <v>0.43128</v>
      </c>
      <c r="P178" s="145">
        <f>O178*H178</f>
        <v>7.86827232</v>
      </c>
      <c r="Q178" s="145">
        <v>4.0000000000000002E-4</v>
      </c>
      <c r="R178" s="145">
        <f>Q178*H178</f>
        <v>7.2976000000000004E-3</v>
      </c>
      <c r="S178" s="145">
        <v>0</v>
      </c>
      <c r="T178" s="146">
        <f>S178*H178</f>
        <v>0</v>
      </c>
      <c r="AR178" s="147" t="s">
        <v>187</v>
      </c>
      <c r="AT178" s="147" t="s">
        <v>147</v>
      </c>
      <c r="AU178" s="147" t="s">
        <v>152</v>
      </c>
      <c r="AY178" s="17" t="s">
        <v>144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7" t="s">
        <v>152</v>
      </c>
      <c r="BK178" s="148">
        <f>ROUND(I178*H178,2)</f>
        <v>0</v>
      </c>
      <c r="BL178" s="17" t="s">
        <v>187</v>
      </c>
      <c r="BM178" s="147" t="s">
        <v>253</v>
      </c>
    </row>
    <row r="179" spans="2:65" s="1" customFormat="1" ht="16.5" customHeight="1">
      <c r="B179" s="135"/>
      <c r="C179" s="173" t="s">
        <v>210</v>
      </c>
      <c r="D179" s="173" t="s">
        <v>226</v>
      </c>
      <c r="E179" s="174" t="s">
        <v>716</v>
      </c>
      <c r="F179" s="175" t="s">
        <v>717</v>
      </c>
      <c r="G179" s="176" t="s">
        <v>159</v>
      </c>
      <c r="H179" s="177">
        <v>18.791</v>
      </c>
      <c r="I179" s="178"/>
      <c r="J179" s="178">
        <f>ROUND(I179*H179,2)</f>
        <v>0</v>
      </c>
      <c r="K179" s="179"/>
      <c r="L179" s="180"/>
      <c r="M179" s="181" t="s">
        <v>1</v>
      </c>
      <c r="N179" s="182" t="s">
        <v>33</v>
      </c>
      <c r="O179" s="145">
        <v>0</v>
      </c>
      <c r="P179" s="145">
        <f>O179*H179</f>
        <v>0</v>
      </c>
      <c r="Q179" s="145">
        <v>3.0000000000000001E-3</v>
      </c>
      <c r="R179" s="145">
        <f>Q179*H179</f>
        <v>5.6372999999999999E-2</v>
      </c>
      <c r="S179" s="145">
        <v>0</v>
      </c>
      <c r="T179" s="146">
        <f>S179*H179</f>
        <v>0</v>
      </c>
      <c r="AR179" s="147" t="s">
        <v>233</v>
      </c>
      <c r="AT179" s="147" t="s">
        <v>226</v>
      </c>
      <c r="AU179" s="147" t="s">
        <v>152</v>
      </c>
      <c r="AY179" s="17" t="s">
        <v>144</v>
      </c>
      <c r="BE179" s="148">
        <f>IF(N179="základná",J179,0)</f>
        <v>0</v>
      </c>
      <c r="BF179" s="148">
        <f>IF(N179="znížená",J179,0)</f>
        <v>0</v>
      </c>
      <c r="BG179" s="148">
        <f>IF(N179="zákl. prenesená",J179,0)</f>
        <v>0</v>
      </c>
      <c r="BH179" s="148">
        <f>IF(N179="zníž. prenesená",J179,0)</f>
        <v>0</v>
      </c>
      <c r="BI179" s="148">
        <f>IF(N179="nulová",J179,0)</f>
        <v>0</v>
      </c>
      <c r="BJ179" s="17" t="s">
        <v>152</v>
      </c>
      <c r="BK179" s="148">
        <f>ROUND(I179*H179,2)</f>
        <v>0</v>
      </c>
      <c r="BL179" s="17" t="s">
        <v>187</v>
      </c>
      <c r="BM179" s="147" t="s">
        <v>256</v>
      </c>
    </row>
    <row r="180" spans="2:65" s="13" customFormat="1">
      <c r="B180" s="155"/>
      <c r="D180" s="150" t="s">
        <v>153</v>
      </c>
      <c r="E180" s="156" t="s">
        <v>1</v>
      </c>
      <c r="F180" s="157" t="s">
        <v>879</v>
      </c>
      <c r="H180" s="158">
        <v>18.791319999999999</v>
      </c>
      <c r="L180" s="155"/>
      <c r="M180" s="159"/>
      <c r="T180" s="160"/>
      <c r="AT180" s="156" t="s">
        <v>153</v>
      </c>
      <c r="AU180" s="156" t="s">
        <v>152</v>
      </c>
      <c r="AV180" s="13" t="s">
        <v>152</v>
      </c>
      <c r="AW180" s="13" t="s">
        <v>25</v>
      </c>
      <c r="AX180" s="13" t="s">
        <v>67</v>
      </c>
      <c r="AY180" s="156" t="s">
        <v>144</v>
      </c>
    </row>
    <row r="181" spans="2:65" s="14" customFormat="1">
      <c r="B181" s="161"/>
      <c r="D181" s="150" t="s">
        <v>153</v>
      </c>
      <c r="E181" s="162" t="s">
        <v>1</v>
      </c>
      <c r="F181" s="163" t="s">
        <v>156</v>
      </c>
      <c r="H181" s="164">
        <v>18.791319999999999</v>
      </c>
      <c r="L181" s="161"/>
      <c r="M181" s="165"/>
      <c r="T181" s="166"/>
      <c r="AT181" s="162" t="s">
        <v>153</v>
      </c>
      <c r="AU181" s="162" t="s">
        <v>152</v>
      </c>
      <c r="AV181" s="14" t="s">
        <v>151</v>
      </c>
      <c r="AW181" s="14" t="s">
        <v>25</v>
      </c>
      <c r="AX181" s="14" t="s">
        <v>75</v>
      </c>
      <c r="AY181" s="162" t="s">
        <v>144</v>
      </c>
    </row>
    <row r="182" spans="2:65" s="1" customFormat="1" ht="24.2" customHeight="1">
      <c r="B182" s="135"/>
      <c r="C182" s="136" t="s">
        <v>7</v>
      </c>
      <c r="D182" s="136" t="s">
        <v>147</v>
      </c>
      <c r="E182" s="137" t="s">
        <v>719</v>
      </c>
      <c r="F182" s="138" t="s">
        <v>720</v>
      </c>
      <c r="G182" s="139" t="s">
        <v>159</v>
      </c>
      <c r="H182" s="140">
        <v>18.244</v>
      </c>
      <c r="I182" s="141"/>
      <c r="J182" s="141">
        <f>ROUND(I182*H182,2)</f>
        <v>0</v>
      </c>
      <c r="K182" s="142"/>
      <c r="L182" s="29"/>
      <c r="M182" s="143" t="s">
        <v>1</v>
      </c>
      <c r="N182" s="144" t="s">
        <v>33</v>
      </c>
      <c r="O182" s="145">
        <v>3.9E-2</v>
      </c>
      <c r="P182" s="145">
        <f>O182*H182</f>
        <v>0.71151600000000004</v>
      </c>
      <c r="Q182" s="145">
        <v>0</v>
      </c>
      <c r="R182" s="145">
        <f>Q182*H182</f>
        <v>0</v>
      </c>
      <c r="S182" s="145">
        <v>0</v>
      </c>
      <c r="T182" s="146">
        <f>S182*H182</f>
        <v>0</v>
      </c>
      <c r="AR182" s="147" t="s">
        <v>187</v>
      </c>
      <c r="AT182" s="147" t="s">
        <v>147</v>
      </c>
      <c r="AU182" s="147" t="s">
        <v>152</v>
      </c>
      <c r="AY182" s="17" t="s">
        <v>144</v>
      </c>
      <c r="BE182" s="148">
        <f>IF(N182="základná",J182,0)</f>
        <v>0</v>
      </c>
      <c r="BF182" s="148">
        <f>IF(N182="znížená",J182,0)</f>
        <v>0</v>
      </c>
      <c r="BG182" s="148">
        <f>IF(N182="zákl. prenesená",J182,0)</f>
        <v>0</v>
      </c>
      <c r="BH182" s="148">
        <f>IF(N182="zníž. prenesená",J182,0)</f>
        <v>0</v>
      </c>
      <c r="BI182" s="148">
        <f>IF(N182="nulová",J182,0)</f>
        <v>0</v>
      </c>
      <c r="BJ182" s="17" t="s">
        <v>152</v>
      </c>
      <c r="BK182" s="148">
        <f>ROUND(I182*H182,2)</f>
        <v>0</v>
      </c>
      <c r="BL182" s="17" t="s">
        <v>187</v>
      </c>
      <c r="BM182" s="147" t="s">
        <v>259</v>
      </c>
    </row>
    <row r="183" spans="2:65" s="1" customFormat="1" ht="21.75" customHeight="1">
      <c r="B183" s="135"/>
      <c r="C183" s="136" t="s">
        <v>215</v>
      </c>
      <c r="D183" s="136" t="s">
        <v>147</v>
      </c>
      <c r="E183" s="137" t="s">
        <v>721</v>
      </c>
      <c r="F183" s="138" t="s">
        <v>722</v>
      </c>
      <c r="G183" s="139" t="s">
        <v>159</v>
      </c>
      <c r="H183" s="140">
        <v>18.244</v>
      </c>
      <c r="I183" s="141"/>
      <c r="J183" s="141">
        <f>ROUND(I183*H183,2)</f>
        <v>0</v>
      </c>
      <c r="K183" s="142"/>
      <c r="L183" s="29"/>
      <c r="M183" s="143" t="s">
        <v>1</v>
      </c>
      <c r="N183" s="144" t="s">
        <v>33</v>
      </c>
      <c r="O183" s="145">
        <v>0.08</v>
      </c>
      <c r="P183" s="145">
        <f>O183*H183</f>
        <v>1.4595199999999999</v>
      </c>
      <c r="Q183" s="145">
        <v>0</v>
      </c>
      <c r="R183" s="145">
        <f>Q183*H183</f>
        <v>0</v>
      </c>
      <c r="S183" s="145">
        <v>0</v>
      </c>
      <c r="T183" s="146">
        <f>S183*H183</f>
        <v>0</v>
      </c>
      <c r="AR183" s="147" t="s">
        <v>187</v>
      </c>
      <c r="AT183" s="147" t="s">
        <v>147</v>
      </c>
      <c r="AU183" s="147" t="s">
        <v>152</v>
      </c>
      <c r="AY183" s="17" t="s">
        <v>144</v>
      </c>
      <c r="BE183" s="148">
        <f>IF(N183="základná",J183,0)</f>
        <v>0</v>
      </c>
      <c r="BF183" s="148">
        <f>IF(N183="znížená",J183,0)</f>
        <v>0</v>
      </c>
      <c r="BG183" s="148">
        <f>IF(N183="zákl. prenesená",J183,0)</f>
        <v>0</v>
      </c>
      <c r="BH183" s="148">
        <f>IF(N183="zníž. prenesená",J183,0)</f>
        <v>0</v>
      </c>
      <c r="BI183" s="148">
        <f>IF(N183="nulová",J183,0)</f>
        <v>0</v>
      </c>
      <c r="BJ183" s="17" t="s">
        <v>152</v>
      </c>
      <c r="BK183" s="148">
        <f>ROUND(I183*H183,2)</f>
        <v>0</v>
      </c>
      <c r="BL183" s="17" t="s">
        <v>187</v>
      </c>
      <c r="BM183" s="147" t="s">
        <v>263</v>
      </c>
    </row>
    <row r="184" spans="2:65" s="1" customFormat="1" ht="24.2" customHeight="1">
      <c r="B184" s="135"/>
      <c r="C184" s="136" t="s">
        <v>265</v>
      </c>
      <c r="D184" s="136" t="s">
        <v>147</v>
      </c>
      <c r="E184" s="137" t="s">
        <v>723</v>
      </c>
      <c r="F184" s="138" t="s">
        <v>724</v>
      </c>
      <c r="G184" s="139" t="s">
        <v>159</v>
      </c>
      <c r="H184" s="140">
        <v>18.244</v>
      </c>
      <c r="I184" s="141"/>
      <c r="J184" s="141">
        <f>ROUND(I184*H184,2)</f>
        <v>0</v>
      </c>
      <c r="K184" s="142"/>
      <c r="L184" s="29"/>
      <c r="M184" s="143" t="s">
        <v>1</v>
      </c>
      <c r="N184" s="144" t="s">
        <v>33</v>
      </c>
      <c r="O184" s="145">
        <v>1.315E-2</v>
      </c>
      <c r="P184" s="145">
        <f>O184*H184</f>
        <v>0.2399086</v>
      </c>
      <c r="Q184" s="145">
        <v>8.5000000000000006E-5</v>
      </c>
      <c r="R184" s="145">
        <f>Q184*H184</f>
        <v>1.5507400000000001E-3</v>
      </c>
      <c r="S184" s="145">
        <v>0</v>
      </c>
      <c r="T184" s="146">
        <f>S184*H184</f>
        <v>0</v>
      </c>
      <c r="AR184" s="147" t="s">
        <v>187</v>
      </c>
      <c r="AT184" s="147" t="s">
        <v>147</v>
      </c>
      <c r="AU184" s="147" t="s">
        <v>152</v>
      </c>
      <c r="AY184" s="17" t="s">
        <v>144</v>
      </c>
      <c r="BE184" s="148">
        <f>IF(N184="základná",J184,0)</f>
        <v>0</v>
      </c>
      <c r="BF184" s="148">
        <f>IF(N184="znížená",J184,0)</f>
        <v>0</v>
      </c>
      <c r="BG184" s="148">
        <f>IF(N184="zákl. prenesená",J184,0)</f>
        <v>0</v>
      </c>
      <c r="BH184" s="148">
        <f>IF(N184="zníž. prenesená",J184,0)</f>
        <v>0</v>
      </c>
      <c r="BI184" s="148">
        <f>IF(N184="nulová",J184,0)</f>
        <v>0</v>
      </c>
      <c r="BJ184" s="17" t="s">
        <v>152</v>
      </c>
      <c r="BK184" s="148">
        <f>ROUND(I184*H184,2)</f>
        <v>0</v>
      </c>
      <c r="BL184" s="17" t="s">
        <v>187</v>
      </c>
      <c r="BM184" s="147" t="s">
        <v>268</v>
      </c>
    </row>
    <row r="185" spans="2:65" s="1" customFormat="1" ht="24.2" customHeight="1">
      <c r="B185" s="135"/>
      <c r="C185" s="136" t="s">
        <v>220</v>
      </c>
      <c r="D185" s="136" t="s">
        <v>147</v>
      </c>
      <c r="E185" s="137" t="s">
        <v>725</v>
      </c>
      <c r="F185" s="138" t="s">
        <v>726</v>
      </c>
      <c r="G185" s="139" t="s">
        <v>159</v>
      </c>
      <c r="H185" s="140">
        <v>4.5609999999999999</v>
      </c>
      <c r="I185" s="141"/>
      <c r="J185" s="141">
        <f>ROUND(I185*H185,2)</f>
        <v>0</v>
      </c>
      <c r="K185" s="142"/>
      <c r="L185" s="29"/>
      <c r="M185" s="143" t="s">
        <v>1</v>
      </c>
      <c r="N185" s="144" t="s">
        <v>33</v>
      </c>
      <c r="O185" s="145">
        <v>0.16211999999999999</v>
      </c>
      <c r="P185" s="145">
        <f>O185*H185</f>
        <v>0.73942931999999995</v>
      </c>
      <c r="Q185" s="145">
        <v>4.4999999999999997E-3</v>
      </c>
      <c r="R185" s="145">
        <f>Q185*H185</f>
        <v>2.0524499999999998E-2</v>
      </c>
      <c r="S185" s="145">
        <v>0</v>
      </c>
      <c r="T185" s="146">
        <f>S185*H185</f>
        <v>0</v>
      </c>
      <c r="AR185" s="147" t="s">
        <v>187</v>
      </c>
      <c r="AT185" s="147" t="s">
        <v>147</v>
      </c>
      <c r="AU185" s="147" t="s">
        <v>152</v>
      </c>
      <c r="AY185" s="17" t="s">
        <v>144</v>
      </c>
      <c r="BE185" s="148">
        <f>IF(N185="základná",J185,0)</f>
        <v>0</v>
      </c>
      <c r="BF185" s="148">
        <f>IF(N185="znížená",J185,0)</f>
        <v>0</v>
      </c>
      <c r="BG185" s="148">
        <f>IF(N185="zákl. prenesená",J185,0)</f>
        <v>0</v>
      </c>
      <c r="BH185" s="148">
        <f>IF(N185="zníž. prenesená",J185,0)</f>
        <v>0</v>
      </c>
      <c r="BI185" s="148">
        <f>IF(N185="nulová",J185,0)</f>
        <v>0</v>
      </c>
      <c r="BJ185" s="17" t="s">
        <v>152</v>
      </c>
      <c r="BK185" s="148">
        <f>ROUND(I185*H185,2)</f>
        <v>0</v>
      </c>
      <c r="BL185" s="17" t="s">
        <v>187</v>
      </c>
      <c r="BM185" s="147" t="s">
        <v>273</v>
      </c>
    </row>
    <row r="186" spans="2:65" s="13" customFormat="1">
      <c r="B186" s="155"/>
      <c r="D186" s="150" t="s">
        <v>153</v>
      </c>
      <c r="E186" s="156" t="s">
        <v>1</v>
      </c>
      <c r="F186" s="157" t="s">
        <v>880</v>
      </c>
      <c r="H186" s="158">
        <v>4.5609999999999999</v>
      </c>
      <c r="L186" s="155"/>
      <c r="M186" s="159"/>
      <c r="T186" s="160"/>
      <c r="AT186" s="156" t="s">
        <v>153</v>
      </c>
      <c r="AU186" s="156" t="s">
        <v>152</v>
      </c>
      <c r="AV186" s="13" t="s">
        <v>152</v>
      </c>
      <c r="AW186" s="13" t="s">
        <v>25</v>
      </c>
      <c r="AX186" s="13" t="s">
        <v>67</v>
      </c>
      <c r="AY186" s="156" t="s">
        <v>144</v>
      </c>
    </row>
    <row r="187" spans="2:65" s="14" customFormat="1">
      <c r="B187" s="161"/>
      <c r="D187" s="150" t="s">
        <v>153</v>
      </c>
      <c r="E187" s="162" t="s">
        <v>1</v>
      </c>
      <c r="F187" s="163" t="s">
        <v>156</v>
      </c>
      <c r="H187" s="164">
        <v>4.5609999999999999</v>
      </c>
      <c r="L187" s="161"/>
      <c r="M187" s="165"/>
      <c r="T187" s="166"/>
      <c r="AT187" s="162" t="s">
        <v>153</v>
      </c>
      <c r="AU187" s="162" t="s">
        <v>152</v>
      </c>
      <c r="AV187" s="14" t="s">
        <v>151</v>
      </c>
      <c r="AW187" s="14" t="s">
        <v>25</v>
      </c>
      <c r="AX187" s="14" t="s">
        <v>75</v>
      </c>
      <c r="AY187" s="162" t="s">
        <v>144</v>
      </c>
    </row>
    <row r="188" spans="2:65" s="1" customFormat="1" ht="21.75" customHeight="1">
      <c r="B188" s="135"/>
      <c r="C188" s="136" t="s">
        <v>274</v>
      </c>
      <c r="D188" s="136" t="s">
        <v>147</v>
      </c>
      <c r="E188" s="137" t="s">
        <v>727</v>
      </c>
      <c r="F188" s="138" t="s">
        <v>728</v>
      </c>
      <c r="G188" s="139" t="s">
        <v>159</v>
      </c>
      <c r="H188" s="140">
        <v>18.244</v>
      </c>
      <c r="I188" s="141"/>
      <c r="J188" s="141">
        <f>ROUND(I188*H188,2)</f>
        <v>0</v>
      </c>
      <c r="K188" s="142"/>
      <c r="L188" s="29"/>
      <c r="M188" s="143" t="s">
        <v>1</v>
      </c>
      <c r="N188" s="144" t="s">
        <v>33</v>
      </c>
      <c r="O188" s="145">
        <v>0.22864999999999999</v>
      </c>
      <c r="P188" s="145">
        <f>O188*H188</f>
        <v>4.1714905999999994</v>
      </c>
      <c r="Q188" s="145">
        <v>8.6700000000000006E-3</v>
      </c>
      <c r="R188" s="145">
        <f>Q188*H188</f>
        <v>0.15817548000000001</v>
      </c>
      <c r="S188" s="145">
        <v>0</v>
      </c>
      <c r="T188" s="146">
        <f>S188*H188</f>
        <v>0</v>
      </c>
      <c r="AR188" s="147" t="s">
        <v>187</v>
      </c>
      <c r="AT188" s="147" t="s">
        <v>147</v>
      </c>
      <c r="AU188" s="147" t="s">
        <v>152</v>
      </c>
      <c r="AY188" s="17" t="s">
        <v>144</v>
      </c>
      <c r="BE188" s="148">
        <f>IF(N188="základná",J188,0)</f>
        <v>0</v>
      </c>
      <c r="BF188" s="148">
        <f>IF(N188="znížená",J188,0)</f>
        <v>0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7" t="s">
        <v>152</v>
      </c>
      <c r="BK188" s="148">
        <f>ROUND(I188*H188,2)</f>
        <v>0</v>
      </c>
      <c r="BL188" s="17" t="s">
        <v>187</v>
      </c>
      <c r="BM188" s="147" t="s">
        <v>277</v>
      </c>
    </row>
    <row r="189" spans="2:65" s="1" customFormat="1" ht="24.2" customHeight="1">
      <c r="B189" s="135"/>
      <c r="C189" s="136" t="s">
        <v>224</v>
      </c>
      <c r="D189" s="136" t="s">
        <v>147</v>
      </c>
      <c r="E189" s="137" t="s">
        <v>729</v>
      </c>
      <c r="F189" s="138" t="s">
        <v>730</v>
      </c>
      <c r="G189" s="139" t="s">
        <v>159</v>
      </c>
      <c r="H189" s="140">
        <v>18.244</v>
      </c>
      <c r="I189" s="141"/>
      <c r="J189" s="141">
        <f>ROUND(I189*H189,2)</f>
        <v>0</v>
      </c>
      <c r="K189" s="142"/>
      <c r="L189" s="29"/>
      <c r="M189" s="143" t="s">
        <v>1</v>
      </c>
      <c r="N189" s="144" t="s">
        <v>33</v>
      </c>
      <c r="O189" s="145">
        <v>0.82699999999999996</v>
      </c>
      <c r="P189" s="145">
        <f>O189*H189</f>
        <v>15.087788</v>
      </c>
      <c r="Q189" s="145">
        <v>0</v>
      </c>
      <c r="R189" s="145">
        <f>Q189*H189</f>
        <v>0</v>
      </c>
      <c r="S189" s="145">
        <v>0</v>
      </c>
      <c r="T189" s="146">
        <f>S189*H189</f>
        <v>0</v>
      </c>
      <c r="AR189" s="147" t="s">
        <v>187</v>
      </c>
      <c r="AT189" s="147" t="s">
        <v>147</v>
      </c>
      <c r="AU189" s="147" t="s">
        <v>152</v>
      </c>
      <c r="AY189" s="17" t="s">
        <v>144</v>
      </c>
      <c r="BE189" s="148">
        <f>IF(N189="základná",J189,0)</f>
        <v>0</v>
      </c>
      <c r="BF189" s="148">
        <f>IF(N189="znížená",J189,0)</f>
        <v>0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7" t="s">
        <v>152</v>
      </c>
      <c r="BK189" s="148">
        <f>ROUND(I189*H189,2)</f>
        <v>0</v>
      </c>
      <c r="BL189" s="17" t="s">
        <v>187</v>
      </c>
      <c r="BM189" s="147" t="s">
        <v>282</v>
      </c>
    </row>
    <row r="190" spans="2:65" s="1" customFormat="1" ht="24.2" customHeight="1">
      <c r="B190" s="135"/>
      <c r="C190" s="136" t="s">
        <v>289</v>
      </c>
      <c r="D190" s="136" t="s">
        <v>147</v>
      </c>
      <c r="E190" s="137" t="s">
        <v>610</v>
      </c>
      <c r="F190" s="138" t="s">
        <v>611</v>
      </c>
      <c r="G190" s="139" t="s">
        <v>352</v>
      </c>
      <c r="H190" s="140">
        <v>18.606999999999999</v>
      </c>
      <c r="I190" s="141"/>
      <c r="J190" s="141">
        <f>ROUND(I190*H190,2)</f>
        <v>0</v>
      </c>
      <c r="K190" s="142"/>
      <c r="L190" s="29"/>
      <c r="M190" s="143" t="s">
        <v>1</v>
      </c>
      <c r="N190" s="144" t="s">
        <v>33</v>
      </c>
      <c r="O190" s="145">
        <v>0</v>
      </c>
      <c r="P190" s="145">
        <f>O190*H190</f>
        <v>0</v>
      </c>
      <c r="Q190" s="145">
        <v>0</v>
      </c>
      <c r="R190" s="145">
        <f>Q190*H190</f>
        <v>0</v>
      </c>
      <c r="S190" s="145">
        <v>0</v>
      </c>
      <c r="T190" s="146">
        <f>S190*H190</f>
        <v>0</v>
      </c>
      <c r="AR190" s="147" t="s">
        <v>187</v>
      </c>
      <c r="AT190" s="147" t="s">
        <v>147</v>
      </c>
      <c r="AU190" s="147" t="s">
        <v>152</v>
      </c>
      <c r="AY190" s="17" t="s">
        <v>144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7" t="s">
        <v>152</v>
      </c>
      <c r="BK190" s="148">
        <f>ROUND(I190*H190,2)</f>
        <v>0</v>
      </c>
      <c r="BL190" s="17" t="s">
        <v>187</v>
      </c>
      <c r="BM190" s="147" t="s">
        <v>292</v>
      </c>
    </row>
    <row r="191" spans="2:65" s="11" customFormat="1" ht="22.9" customHeight="1">
      <c r="B191" s="124"/>
      <c r="D191" s="125" t="s">
        <v>66</v>
      </c>
      <c r="E191" s="133" t="s">
        <v>635</v>
      </c>
      <c r="F191" s="133" t="s">
        <v>636</v>
      </c>
      <c r="J191" s="134">
        <f>BK191</f>
        <v>0</v>
      </c>
      <c r="L191" s="124"/>
      <c r="M191" s="128"/>
      <c r="P191" s="129">
        <f>SUM(P192:P219)</f>
        <v>10.268384250000002</v>
      </c>
      <c r="R191" s="129">
        <f>SUM(R192:R219)</f>
        <v>2.3874928100000001E-2</v>
      </c>
      <c r="T191" s="130">
        <f>SUM(T192:T219)</f>
        <v>1.2704699999999998E-2</v>
      </c>
      <c r="AR191" s="125" t="s">
        <v>152</v>
      </c>
      <c r="AT191" s="131" t="s">
        <v>66</v>
      </c>
      <c r="AU191" s="131" t="s">
        <v>75</v>
      </c>
      <c r="AY191" s="125" t="s">
        <v>144</v>
      </c>
      <c r="BK191" s="132">
        <f>SUM(BK192:BK219)</f>
        <v>0</v>
      </c>
    </row>
    <row r="192" spans="2:65" s="1" customFormat="1" ht="24.2" customHeight="1">
      <c r="B192" s="135"/>
      <c r="C192" s="136" t="s">
        <v>229</v>
      </c>
      <c r="D192" s="136" t="s">
        <v>147</v>
      </c>
      <c r="E192" s="137" t="s">
        <v>638</v>
      </c>
      <c r="F192" s="138" t="s">
        <v>639</v>
      </c>
      <c r="G192" s="139" t="s">
        <v>159</v>
      </c>
      <c r="H192" s="140">
        <v>42.348999999999997</v>
      </c>
      <c r="I192" s="141"/>
      <c r="J192" s="141">
        <f>ROUND(I192*H192,2)</f>
        <v>0</v>
      </c>
      <c r="K192" s="142"/>
      <c r="L192" s="29"/>
      <c r="M192" s="143" t="s">
        <v>1</v>
      </c>
      <c r="N192" s="144" t="s">
        <v>33</v>
      </c>
      <c r="O192" s="145">
        <v>5.8000000000000003E-2</v>
      </c>
      <c r="P192" s="145">
        <f>O192*H192</f>
        <v>2.456242</v>
      </c>
      <c r="Q192" s="145">
        <v>3.4800000000000001E-6</v>
      </c>
      <c r="R192" s="145">
        <f>Q192*H192</f>
        <v>1.4737451999999998E-4</v>
      </c>
      <c r="S192" s="145">
        <v>2.9999999999999997E-4</v>
      </c>
      <c r="T192" s="146">
        <f>S192*H192</f>
        <v>1.2704699999999998E-2</v>
      </c>
      <c r="AR192" s="147" t="s">
        <v>187</v>
      </c>
      <c r="AT192" s="147" t="s">
        <v>147</v>
      </c>
      <c r="AU192" s="147" t="s">
        <v>152</v>
      </c>
      <c r="AY192" s="17" t="s">
        <v>144</v>
      </c>
      <c r="BE192" s="148">
        <f>IF(N192="základná",J192,0)</f>
        <v>0</v>
      </c>
      <c r="BF192" s="148">
        <f>IF(N192="znížená",J192,0)</f>
        <v>0</v>
      </c>
      <c r="BG192" s="148">
        <f>IF(N192="zákl. prenesená",J192,0)</f>
        <v>0</v>
      </c>
      <c r="BH192" s="148">
        <f>IF(N192="zníž. prenesená",J192,0)</f>
        <v>0</v>
      </c>
      <c r="BI192" s="148">
        <f>IF(N192="nulová",J192,0)</f>
        <v>0</v>
      </c>
      <c r="BJ192" s="17" t="s">
        <v>152</v>
      </c>
      <c r="BK192" s="148">
        <f>ROUND(I192*H192,2)</f>
        <v>0</v>
      </c>
      <c r="BL192" s="17" t="s">
        <v>187</v>
      </c>
      <c r="BM192" s="147" t="s">
        <v>297</v>
      </c>
    </row>
    <row r="193" spans="2:65" s="13" customFormat="1">
      <c r="B193" s="155"/>
      <c r="D193" s="150" t="s">
        <v>153</v>
      </c>
      <c r="E193" s="156" t="s">
        <v>1</v>
      </c>
      <c r="F193" s="157" t="s">
        <v>881</v>
      </c>
      <c r="H193" s="158">
        <v>44.148499999999999</v>
      </c>
      <c r="L193" s="155"/>
      <c r="M193" s="159"/>
      <c r="T193" s="160"/>
      <c r="AT193" s="156" t="s">
        <v>153</v>
      </c>
      <c r="AU193" s="156" t="s">
        <v>152</v>
      </c>
      <c r="AV193" s="13" t="s">
        <v>152</v>
      </c>
      <c r="AW193" s="13" t="s">
        <v>25</v>
      </c>
      <c r="AX193" s="13" t="s">
        <v>67</v>
      </c>
      <c r="AY193" s="156" t="s">
        <v>144</v>
      </c>
    </row>
    <row r="194" spans="2:65" s="12" customFormat="1">
      <c r="B194" s="149"/>
      <c r="D194" s="150" t="s">
        <v>153</v>
      </c>
      <c r="E194" s="151" t="s">
        <v>1</v>
      </c>
      <c r="F194" s="152" t="s">
        <v>744</v>
      </c>
      <c r="H194" s="151" t="s">
        <v>1</v>
      </c>
      <c r="L194" s="149"/>
      <c r="M194" s="153"/>
      <c r="T194" s="154"/>
      <c r="AT194" s="151" t="s">
        <v>153</v>
      </c>
      <c r="AU194" s="151" t="s">
        <v>152</v>
      </c>
      <c r="AV194" s="12" t="s">
        <v>75</v>
      </c>
      <c r="AW194" s="12" t="s">
        <v>25</v>
      </c>
      <c r="AX194" s="12" t="s">
        <v>67</v>
      </c>
      <c r="AY194" s="151" t="s">
        <v>144</v>
      </c>
    </row>
    <row r="195" spans="2:65" s="13" customFormat="1">
      <c r="B195" s="155"/>
      <c r="D195" s="150" t="s">
        <v>153</v>
      </c>
      <c r="E195" s="156" t="s">
        <v>1</v>
      </c>
      <c r="F195" s="157" t="s">
        <v>802</v>
      </c>
      <c r="H195" s="158">
        <v>-1.8</v>
      </c>
      <c r="L195" s="155"/>
      <c r="M195" s="159"/>
      <c r="T195" s="160"/>
      <c r="AT195" s="156" t="s">
        <v>153</v>
      </c>
      <c r="AU195" s="156" t="s">
        <v>152</v>
      </c>
      <c r="AV195" s="13" t="s">
        <v>152</v>
      </c>
      <c r="AW195" s="13" t="s">
        <v>25</v>
      </c>
      <c r="AX195" s="13" t="s">
        <v>67</v>
      </c>
      <c r="AY195" s="156" t="s">
        <v>144</v>
      </c>
    </row>
    <row r="196" spans="2:65" s="14" customFormat="1">
      <c r="B196" s="161"/>
      <c r="D196" s="150" t="s">
        <v>153</v>
      </c>
      <c r="E196" s="162" t="s">
        <v>1</v>
      </c>
      <c r="F196" s="163" t="s">
        <v>156</v>
      </c>
      <c r="H196" s="164">
        <v>42.348500000000001</v>
      </c>
      <c r="L196" s="161"/>
      <c r="M196" s="165"/>
      <c r="T196" s="166"/>
      <c r="AT196" s="162" t="s">
        <v>153</v>
      </c>
      <c r="AU196" s="162" t="s">
        <v>152</v>
      </c>
      <c r="AV196" s="14" t="s">
        <v>151</v>
      </c>
      <c r="AW196" s="14" t="s">
        <v>25</v>
      </c>
      <c r="AX196" s="14" t="s">
        <v>75</v>
      </c>
      <c r="AY196" s="162" t="s">
        <v>144</v>
      </c>
    </row>
    <row r="197" spans="2:65" s="1" customFormat="1" ht="21.75" customHeight="1">
      <c r="B197" s="135"/>
      <c r="C197" s="136" t="s">
        <v>300</v>
      </c>
      <c r="D197" s="136" t="s">
        <v>147</v>
      </c>
      <c r="E197" s="137" t="s">
        <v>644</v>
      </c>
      <c r="F197" s="138" t="s">
        <v>645</v>
      </c>
      <c r="G197" s="139" t="s">
        <v>223</v>
      </c>
      <c r="H197" s="140">
        <v>12</v>
      </c>
      <c r="I197" s="141"/>
      <c r="J197" s="141">
        <f t="shared" ref="J197:J202" si="0">ROUND(I197*H197,2)</f>
        <v>0</v>
      </c>
      <c r="K197" s="142"/>
      <c r="L197" s="29"/>
      <c r="M197" s="143" t="s">
        <v>1</v>
      </c>
      <c r="N197" s="144" t="s">
        <v>33</v>
      </c>
      <c r="O197" s="145">
        <v>0.03</v>
      </c>
      <c r="P197" s="145">
        <f t="shared" ref="P197:P202" si="1">O197*H197</f>
        <v>0.36</v>
      </c>
      <c r="Q197" s="145">
        <v>7.8000000000000005E-7</v>
      </c>
      <c r="R197" s="145">
        <f t="shared" ref="R197:R202" si="2">Q197*H197</f>
        <v>9.3600000000000002E-6</v>
      </c>
      <c r="S197" s="145">
        <v>0</v>
      </c>
      <c r="T197" s="146">
        <f t="shared" ref="T197:T202" si="3">S197*H197</f>
        <v>0</v>
      </c>
      <c r="AR197" s="147" t="s">
        <v>187</v>
      </c>
      <c r="AT197" s="147" t="s">
        <v>147</v>
      </c>
      <c r="AU197" s="147" t="s">
        <v>152</v>
      </c>
      <c r="AY197" s="17" t="s">
        <v>144</v>
      </c>
      <c r="BE197" s="148">
        <f t="shared" ref="BE197:BE202" si="4">IF(N197="základná",J197,0)</f>
        <v>0</v>
      </c>
      <c r="BF197" s="148">
        <f t="shared" ref="BF197:BF202" si="5">IF(N197="znížená",J197,0)</f>
        <v>0</v>
      </c>
      <c r="BG197" s="148">
        <f t="shared" ref="BG197:BG202" si="6">IF(N197="zákl. prenesená",J197,0)</f>
        <v>0</v>
      </c>
      <c r="BH197" s="148">
        <f t="shared" ref="BH197:BH202" si="7">IF(N197="zníž. prenesená",J197,0)</f>
        <v>0</v>
      </c>
      <c r="BI197" s="148">
        <f t="shared" ref="BI197:BI202" si="8">IF(N197="nulová",J197,0)</f>
        <v>0</v>
      </c>
      <c r="BJ197" s="17" t="s">
        <v>152</v>
      </c>
      <c r="BK197" s="148">
        <f t="shared" ref="BK197:BK202" si="9">ROUND(I197*H197,2)</f>
        <v>0</v>
      </c>
      <c r="BL197" s="17" t="s">
        <v>187</v>
      </c>
      <c r="BM197" s="147" t="s">
        <v>303</v>
      </c>
    </row>
    <row r="198" spans="2:65" s="1" customFormat="1" ht="24.2" customHeight="1">
      <c r="B198" s="135"/>
      <c r="C198" s="136" t="s">
        <v>233</v>
      </c>
      <c r="D198" s="136" t="s">
        <v>147</v>
      </c>
      <c r="E198" s="137" t="s">
        <v>648</v>
      </c>
      <c r="F198" s="138" t="s">
        <v>649</v>
      </c>
      <c r="G198" s="139" t="s">
        <v>167</v>
      </c>
      <c r="H198" s="140">
        <v>16.55</v>
      </c>
      <c r="I198" s="141"/>
      <c r="J198" s="141">
        <f t="shared" si="0"/>
        <v>0</v>
      </c>
      <c r="K198" s="142"/>
      <c r="L198" s="29"/>
      <c r="M198" s="143" t="s">
        <v>1</v>
      </c>
      <c r="N198" s="144" t="s">
        <v>33</v>
      </c>
      <c r="O198" s="145">
        <v>2.5000000000000001E-2</v>
      </c>
      <c r="P198" s="145">
        <f t="shared" si="1"/>
        <v>0.41375000000000006</v>
      </c>
      <c r="Q198" s="145">
        <v>7.8000000000000005E-7</v>
      </c>
      <c r="R198" s="145">
        <f t="shared" si="2"/>
        <v>1.2909000000000001E-5</v>
      </c>
      <c r="S198" s="145">
        <v>0</v>
      </c>
      <c r="T198" s="146">
        <f t="shared" si="3"/>
        <v>0</v>
      </c>
      <c r="AR198" s="147" t="s">
        <v>187</v>
      </c>
      <c r="AT198" s="147" t="s">
        <v>147</v>
      </c>
      <c r="AU198" s="147" t="s">
        <v>152</v>
      </c>
      <c r="AY198" s="17" t="s">
        <v>144</v>
      </c>
      <c r="BE198" s="148">
        <f t="shared" si="4"/>
        <v>0</v>
      </c>
      <c r="BF198" s="148">
        <f t="shared" si="5"/>
        <v>0</v>
      </c>
      <c r="BG198" s="148">
        <f t="shared" si="6"/>
        <v>0</v>
      </c>
      <c r="BH198" s="148">
        <f t="shared" si="7"/>
        <v>0</v>
      </c>
      <c r="BI198" s="148">
        <f t="shared" si="8"/>
        <v>0</v>
      </c>
      <c r="BJ198" s="17" t="s">
        <v>152</v>
      </c>
      <c r="BK198" s="148">
        <f t="shared" si="9"/>
        <v>0</v>
      </c>
      <c r="BL198" s="17" t="s">
        <v>187</v>
      </c>
      <c r="BM198" s="147" t="s">
        <v>308</v>
      </c>
    </row>
    <row r="199" spans="2:65" s="1" customFormat="1" ht="24.2" customHeight="1">
      <c r="B199" s="135"/>
      <c r="C199" s="136" t="s">
        <v>309</v>
      </c>
      <c r="D199" s="136" t="s">
        <v>147</v>
      </c>
      <c r="E199" s="137" t="s">
        <v>652</v>
      </c>
      <c r="F199" s="138" t="s">
        <v>653</v>
      </c>
      <c r="G199" s="139" t="s">
        <v>159</v>
      </c>
      <c r="H199" s="140">
        <v>42.348999999999997</v>
      </c>
      <c r="I199" s="141"/>
      <c r="J199" s="141">
        <f t="shared" si="0"/>
        <v>0</v>
      </c>
      <c r="K199" s="142"/>
      <c r="L199" s="29"/>
      <c r="M199" s="143" t="s">
        <v>1</v>
      </c>
      <c r="N199" s="144" t="s">
        <v>33</v>
      </c>
      <c r="O199" s="145">
        <v>3.023E-2</v>
      </c>
      <c r="P199" s="145">
        <f t="shared" si="1"/>
        <v>1.28021027</v>
      </c>
      <c r="Q199" s="145">
        <v>1.2750000000000001E-4</v>
      </c>
      <c r="R199" s="145">
        <f t="shared" si="2"/>
        <v>5.3994975000000002E-3</v>
      </c>
      <c r="S199" s="145">
        <v>0</v>
      </c>
      <c r="T199" s="146">
        <f t="shared" si="3"/>
        <v>0</v>
      </c>
      <c r="AR199" s="147" t="s">
        <v>187</v>
      </c>
      <c r="AT199" s="147" t="s">
        <v>147</v>
      </c>
      <c r="AU199" s="147" t="s">
        <v>152</v>
      </c>
      <c r="AY199" s="17" t="s">
        <v>144</v>
      </c>
      <c r="BE199" s="148">
        <f t="shared" si="4"/>
        <v>0</v>
      </c>
      <c r="BF199" s="148">
        <f t="shared" si="5"/>
        <v>0</v>
      </c>
      <c r="BG199" s="148">
        <f t="shared" si="6"/>
        <v>0</v>
      </c>
      <c r="BH199" s="148">
        <f t="shared" si="7"/>
        <v>0</v>
      </c>
      <c r="BI199" s="148">
        <f t="shared" si="8"/>
        <v>0</v>
      </c>
      <c r="BJ199" s="17" t="s">
        <v>152</v>
      </c>
      <c r="BK199" s="148">
        <f t="shared" si="9"/>
        <v>0</v>
      </c>
      <c r="BL199" s="17" t="s">
        <v>187</v>
      </c>
      <c r="BM199" s="147" t="s">
        <v>312</v>
      </c>
    </row>
    <row r="200" spans="2:65" s="1" customFormat="1" ht="24.2" customHeight="1">
      <c r="B200" s="135"/>
      <c r="C200" s="136" t="s">
        <v>238</v>
      </c>
      <c r="D200" s="136" t="s">
        <v>147</v>
      </c>
      <c r="E200" s="137" t="s">
        <v>656</v>
      </c>
      <c r="F200" s="138" t="s">
        <v>657</v>
      </c>
      <c r="G200" s="139" t="s">
        <v>159</v>
      </c>
      <c r="H200" s="140">
        <v>42.348999999999997</v>
      </c>
      <c r="I200" s="141"/>
      <c r="J200" s="141">
        <f t="shared" si="0"/>
        <v>0</v>
      </c>
      <c r="K200" s="142"/>
      <c r="L200" s="29"/>
      <c r="M200" s="143" t="s">
        <v>1</v>
      </c>
      <c r="N200" s="144" t="s">
        <v>33</v>
      </c>
      <c r="O200" s="145">
        <v>8.3000000000000001E-3</v>
      </c>
      <c r="P200" s="145">
        <f t="shared" si="1"/>
        <v>0.3514967</v>
      </c>
      <c r="Q200" s="145">
        <v>3.4800000000000001E-6</v>
      </c>
      <c r="R200" s="145">
        <f t="shared" si="2"/>
        <v>1.4737451999999998E-4</v>
      </c>
      <c r="S200" s="145">
        <v>0</v>
      </c>
      <c r="T200" s="146">
        <f t="shared" si="3"/>
        <v>0</v>
      </c>
      <c r="AR200" s="147" t="s">
        <v>187</v>
      </c>
      <c r="AT200" s="147" t="s">
        <v>147</v>
      </c>
      <c r="AU200" s="147" t="s">
        <v>152</v>
      </c>
      <c r="AY200" s="17" t="s">
        <v>144</v>
      </c>
      <c r="BE200" s="148">
        <f t="shared" si="4"/>
        <v>0</v>
      </c>
      <c r="BF200" s="148">
        <f t="shared" si="5"/>
        <v>0</v>
      </c>
      <c r="BG200" s="148">
        <f t="shared" si="6"/>
        <v>0</v>
      </c>
      <c r="BH200" s="148">
        <f t="shared" si="7"/>
        <v>0</v>
      </c>
      <c r="BI200" s="148">
        <f t="shared" si="8"/>
        <v>0</v>
      </c>
      <c r="BJ200" s="17" t="s">
        <v>152</v>
      </c>
      <c r="BK200" s="148">
        <f t="shared" si="9"/>
        <v>0</v>
      </c>
      <c r="BL200" s="17" t="s">
        <v>187</v>
      </c>
      <c r="BM200" s="147" t="s">
        <v>318</v>
      </c>
    </row>
    <row r="201" spans="2:65" s="1" customFormat="1" ht="24.2" customHeight="1">
      <c r="B201" s="135"/>
      <c r="C201" s="136" t="s">
        <v>322</v>
      </c>
      <c r="D201" s="136" t="s">
        <v>147</v>
      </c>
      <c r="E201" s="137" t="s">
        <v>659</v>
      </c>
      <c r="F201" s="138" t="s">
        <v>660</v>
      </c>
      <c r="G201" s="139" t="s">
        <v>159</v>
      </c>
      <c r="H201" s="140">
        <v>42.348999999999997</v>
      </c>
      <c r="I201" s="141"/>
      <c r="J201" s="141">
        <f t="shared" si="0"/>
        <v>0</v>
      </c>
      <c r="K201" s="142"/>
      <c r="L201" s="29"/>
      <c r="M201" s="143" t="s">
        <v>1</v>
      </c>
      <c r="N201" s="144" t="s">
        <v>33</v>
      </c>
      <c r="O201" s="145">
        <v>1.0059999999999999E-2</v>
      </c>
      <c r="P201" s="145">
        <f t="shared" si="1"/>
        <v>0.42603093999999997</v>
      </c>
      <c r="Q201" s="145">
        <v>3.116E-5</v>
      </c>
      <c r="R201" s="145">
        <f t="shared" si="2"/>
        <v>1.3195948399999998E-3</v>
      </c>
      <c r="S201" s="145">
        <v>0</v>
      </c>
      <c r="T201" s="146">
        <f t="shared" si="3"/>
        <v>0</v>
      </c>
      <c r="AR201" s="147" t="s">
        <v>187</v>
      </c>
      <c r="AT201" s="147" t="s">
        <v>147</v>
      </c>
      <c r="AU201" s="147" t="s">
        <v>152</v>
      </c>
      <c r="AY201" s="17" t="s">
        <v>144</v>
      </c>
      <c r="BE201" s="148">
        <f t="shared" si="4"/>
        <v>0</v>
      </c>
      <c r="BF201" s="148">
        <f t="shared" si="5"/>
        <v>0</v>
      </c>
      <c r="BG201" s="148">
        <f t="shared" si="6"/>
        <v>0</v>
      </c>
      <c r="BH201" s="148">
        <f t="shared" si="7"/>
        <v>0</v>
      </c>
      <c r="BI201" s="148">
        <f t="shared" si="8"/>
        <v>0</v>
      </c>
      <c r="BJ201" s="17" t="s">
        <v>152</v>
      </c>
      <c r="BK201" s="148">
        <f t="shared" si="9"/>
        <v>0</v>
      </c>
      <c r="BL201" s="17" t="s">
        <v>187</v>
      </c>
      <c r="BM201" s="147" t="s">
        <v>326</v>
      </c>
    </row>
    <row r="202" spans="2:65" s="1" customFormat="1" ht="24.2" customHeight="1">
      <c r="B202" s="135"/>
      <c r="C202" s="136" t="s">
        <v>241</v>
      </c>
      <c r="D202" s="136" t="s">
        <v>147</v>
      </c>
      <c r="E202" s="137" t="s">
        <v>738</v>
      </c>
      <c r="F202" s="138" t="s">
        <v>739</v>
      </c>
      <c r="G202" s="139" t="s">
        <v>159</v>
      </c>
      <c r="H202" s="140">
        <v>3.8</v>
      </c>
      <c r="I202" s="141"/>
      <c r="J202" s="141">
        <f t="shared" si="0"/>
        <v>0</v>
      </c>
      <c r="K202" s="142"/>
      <c r="L202" s="29"/>
      <c r="M202" s="143" t="s">
        <v>1</v>
      </c>
      <c r="N202" s="144" t="s">
        <v>33</v>
      </c>
      <c r="O202" s="145">
        <v>4.5280000000000001E-2</v>
      </c>
      <c r="P202" s="145">
        <f t="shared" si="1"/>
        <v>0.17206399999999999</v>
      </c>
      <c r="Q202" s="145">
        <v>1.5725E-4</v>
      </c>
      <c r="R202" s="145">
        <f t="shared" si="2"/>
        <v>5.9754999999999997E-4</v>
      </c>
      <c r="S202" s="145">
        <v>0</v>
      </c>
      <c r="T202" s="146">
        <f t="shared" si="3"/>
        <v>0</v>
      </c>
      <c r="AR202" s="147" t="s">
        <v>187</v>
      </c>
      <c r="AT202" s="147" t="s">
        <v>147</v>
      </c>
      <c r="AU202" s="147" t="s">
        <v>152</v>
      </c>
      <c r="AY202" s="17" t="s">
        <v>144</v>
      </c>
      <c r="BE202" s="148">
        <f t="shared" si="4"/>
        <v>0</v>
      </c>
      <c r="BF202" s="148">
        <f t="shared" si="5"/>
        <v>0</v>
      </c>
      <c r="BG202" s="148">
        <f t="shared" si="6"/>
        <v>0</v>
      </c>
      <c r="BH202" s="148">
        <f t="shared" si="7"/>
        <v>0</v>
      </c>
      <c r="BI202" s="148">
        <f t="shared" si="8"/>
        <v>0</v>
      </c>
      <c r="BJ202" s="17" t="s">
        <v>152</v>
      </c>
      <c r="BK202" s="148">
        <f t="shared" si="9"/>
        <v>0</v>
      </c>
      <c r="BL202" s="17" t="s">
        <v>187</v>
      </c>
      <c r="BM202" s="147" t="s">
        <v>329</v>
      </c>
    </row>
    <row r="203" spans="2:65" s="12" customFormat="1">
      <c r="B203" s="149"/>
      <c r="D203" s="150" t="s">
        <v>153</v>
      </c>
      <c r="E203" s="151" t="s">
        <v>1</v>
      </c>
      <c r="F203" s="152" t="s">
        <v>784</v>
      </c>
      <c r="H203" s="151" t="s">
        <v>1</v>
      </c>
      <c r="L203" s="149"/>
      <c r="M203" s="153"/>
      <c r="T203" s="154"/>
      <c r="AT203" s="151" t="s">
        <v>153</v>
      </c>
      <c r="AU203" s="151" t="s">
        <v>152</v>
      </c>
      <c r="AV203" s="12" t="s">
        <v>75</v>
      </c>
      <c r="AW203" s="12" t="s">
        <v>25</v>
      </c>
      <c r="AX203" s="12" t="s">
        <v>67</v>
      </c>
      <c r="AY203" s="151" t="s">
        <v>144</v>
      </c>
    </row>
    <row r="204" spans="2:65" s="13" customFormat="1">
      <c r="B204" s="155"/>
      <c r="D204" s="150" t="s">
        <v>153</v>
      </c>
      <c r="E204" s="156" t="s">
        <v>1</v>
      </c>
      <c r="F204" s="157" t="s">
        <v>817</v>
      </c>
      <c r="H204" s="158">
        <v>1.8</v>
      </c>
      <c r="L204" s="155"/>
      <c r="M204" s="159"/>
      <c r="T204" s="160"/>
      <c r="AT204" s="156" t="s">
        <v>153</v>
      </c>
      <c r="AU204" s="156" t="s">
        <v>152</v>
      </c>
      <c r="AV204" s="13" t="s">
        <v>152</v>
      </c>
      <c r="AW204" s="13" t="s">
        <v>25</v>
      </c>
      <c r="AX204" s="13" t="s">
        <v>67</v>
      </c>
      <c r="AY204" s="156" t="s">
        <v>144</v>
      </c>
    </row>
    <row r="205" spans="2:65" s="12" customFormat="1">
      <c r="B205" s="149"/>
      <c r="D205" s="150" t="s">
        <v>153</v>
      </c>
      <c r="E205" s="151" t="s">
        <v>1</v>
      </c>
      <c r="F205" s="152" t="s">
        <v>788</v>
      </c>
      <c r="H205" s="151" t="s">
        <v>1</v>
      </c>
      <c r="L205" s="149"/>
      <c r="M205" s="153"/>
      <c r="T205" s="154"/>
      <c r="AT205" s="151" t="s">
        <v>153</v>
      </c>
      <c r="AU205" s="151" t="s">
        <v>152</v>
      </c>
      <c r="AV205" s="12" t="s">
        <v>75</v>
      </c>
      <c r="AW205" s="12" t="s">
        <v>25</v>
      </c>
      <c r="AX205" s="12" t="s">
        <v>67</v>
      </c>
      <c r="AY205" s="151" t="s">
        <v>144</v>
      </c>
    </row>
    <row r="206" spans="2:65" s="13" customFormat="1">
      <c r="B206" s="155"/>
      <c r="D206" s="150" t="s">
        <v>153</v>
      </c>
      <c r="E206" s="156" t="s">
        <v>1</v>
      </c>
      <c r="F206" s="157" t="s">
        <v>152</v>
      </c>
      <c r="H206" s="158">
        <v>2</v>
      </c>
      <c r="L206" s="155"/>
      <c r="M206" s="159"/>
      <c r="T206" s="160"/>
      <c r="AT206" s="156" t="s">
        <v>153</v>
      </c>
      <c r="AU206" s="156" t="s">
        <v>152</v>
      </c>
      <c r="AV206" s="13" t="s">
        <v>152</v>
      </c>
      <c r="AW206" s="13" t="s">
        <v>25</v>
      </c>
      <c r="AX206" s="13" t="s">
        <v>67</v>
      </c>
      <c r="AY206" s="156" t="s">
        <v>144</v>
      </c>
    </row>
    <row r="207" spans="2:65" s="14" customFormat="1">
      <c r="B207" s="161"/>
      <c r="D207" s="150" t="s">
        <v>153</v>
      </c>
      <c r="E207" s="162" t="s">
        <v>1</v>
      </c>
      <c r="F207" s="163" t="s">
        <v>156</v>
      </c>
      <c r="H207" s="164">
        <v>3.8</v>
      </c>
      <c r="L207" s="161"/>
      <c r="M207" s="165"/>
      <c r="T207" s="166"/>
      <c r="AT207" s="162" t="s">
        <v>153</v>
      </c>
      <c r="AU207" s="162" t="s">
        <v>152</v>
      </c>
      <c r="AV207" s="14" t="s">
        <v>151</v>
      </c>
      <c r="AW207" s="14" t="s">
        <v>25</v>
      </c>
      <c r="AX207" s="14" t="s">
        <v>75</v>
      </c>
      <c r="AY207" s="162" t="s">
        <v>144</v>
      </c>
    </row>
    <row r="208" spans="2:65" s="1" customFormat="1" ht="24.2" customHeight="1">
      <c r="B208" s="135"/>
      <c r="C208" s="136" t="s">
        <v>331</v>
      </c>
      <c r="D208" s="136" t="s">
        <v>147</v>
      </c>
      <c r="E208" s="137" t="s">
        <v>663</v>
      </c>
      <c r="F208" s="138" t="s">
        <v>664</v>
      </c>
      <c r="G208" s="139" t="s">
        <v>159</v>
      </c>
      <c r="H208" s="140">
        <v>18.244</v>
      </c>
      <c r="I208" s="141"/>
      <c r="J208" s="141">
        <f>ROUND(I208*H208,2)</f>
        <v>0</v>
      </c>
      <c r="K208" s="142"/>
      <c r="L208" s="29"/>
      <c r="M208" s="143" t="s">
        <v>1</v>
      </c>
      <c r="N208" s="144" t="s">
        <v>33</v>
      </c>
      <c r="O208" s="145">
        <v>5.0360000000000002E-2</v>
      </c>
      <c r="P208" s="145">
        <f>O208*H208</f>
        <v>0.91876784</v>
      </c>
      <c r="Q208" s="145">
        <v>1.9858000000000001E-4</v>
      </c>
      <c r="R208" s="145">
        <f>Q208*H208</f>
        <v>3.6228935200000004E-3</v>
      </c>
      <c r="S208" s="145">
        <v>0</v>
      </c>
      <c r="T208" s="146">
        <f>S208*H208</f>
        <v>0</v>
      </c>
      <c r="AR208" s="147" t="s">
        <v>187</v>
      </c>
      <c r="AT208" s="147" t="s">
        <v>147</v>
      </c>
      <c r="AU208" s="147" t="s">
        <v>152</v>
      </c>
      <c r="AY208" s="17" t="s">
        <v>144</v>
      </c>
      <c r="BE208" s="148">
        <f>IF(N208="základná",J208,0)</f>
        <v>0</v>
      </c>
      <c r="BF208" s="148">
        <f>IF(N208="znížená",J208,0)</f>
        <v>0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7" t="s">
        <v>152</v>
      </c>
      <c r="BK208" s="148">
        <f>ROUND(I208*H208,2)</f>
        <v>0</v>
      </c>
      <c r="BL208" s="17" t="s">
        <v>187</v>
      </c>
      <c r="BM208" s="147" t="s">
        <v>334</v>
      </c>
    </row>
    <row r="209" spans="2:65" s="1" customFormat="1" ht="33" customHeight="1">
      <c r="B209" s="135"/>
      <c r="C209" s="136" t="s">
        <v>245</v>
      </c>
      <c r="D209" s="136" t="s">
        <v>147</v>
      </c>
      <c r="E209" s="137" t="s">
        <v>789</v>
      </c>
      <c r="F209" s="138" t="s">
        <v>790</v>
      </c>
      <c r="G209" s="139" t="s">
        <v>159</v>
      </c>
      <c r="H209" s="140">
        <v>42.348999999999997</v>
      </c>
      <c r="I209" s="141"/>
      <c r="J209" s="141">
        <f>ROUND(I209*H209,2)</f>
        <v>0</v>
      </c>
      <c r="K209" s="142"/>
      <c r="L209" s="29"/>
      <c r="M209" s="143" t="s">
        <v>1</v>
      </c>
      <c r="N209" s="144" t="s">
        <v>33</v>
      </c>
      <c r="O209" s="145">
        <v>8.5500000000000007E-2</v>
      </c>
      <c r="P209" s="145">
        <f>O209*H209</f>
        <v>3.6208395000000002</v>
      </c>
      <c r="Q209" s="145">
        <v>2.7579999999999998E-4</v>
      </c>
      <c r="R209" s="145">
        <f>Q209*H209</f>
        <v>1.1679854199999999E-2</v>
      </c>
      <c r="S209" s="145">
        <v>0</v>
      </c>
      <c r="T209" s="146">
        <f>S209*H209</f>
        <v>0</v>
      </c>
      <c r="AR209" s="147" t="s">
        <v>187</v>
      </c>
      <c r="AT209" s="147" t="s">
        <v>147</v>
      </c>
      <c r="AU209" s="147" t="s">
        <v>152</v>
      </c>
      <c r="AY209" s="17" t="s">
        <v>144</v>
      </c>
      <c r="BE209" s="148">
        <f>IF(N209="základná",J209,0)</f>
        <v>0</v>
      </c>
      <c r="BF209" s="148">
        <f>IF(N209="znížená",J209,0)</f>
        <v>0</v>
      </c>
      <c r="BG209" s="148">
        <f>IF(N209="zákl. prenesená",J209,0)</f>
        <v>0</v>
      </c>
      <c r="BH209" s="148">
        <f>IF(N209="zníž. prenesená",J209,0)</f>
        <v>0</v>
      </c>
      <c r="BI209" s="148">
        <f>IF(N209="nulová",J209,0)</f>
        <v>0</v>
      </c>
      <c r="BJ209" s="17" t="s">
        <v>152</v>
      </c>
      <c r="BK209" s="148">
        <f>ROUND(I209*H209,2)</f>
        <v>0</v>
      </c>
      <c r="BL209" s="17" t="s">
        <v>187</v>
      </c>
      <c r="BM209" s="147" t="s">
        <v>337</v>
      </c>
    </row>
    <row r="210" spans="2:65" s="13" customFormat="1">
      <c r="B210" s="155"/>
      <c r="D210" s="150" t="s">
        <v>153</v>
      </c>
      <c r="E210" s="156" t="s">
        <v>1</v>
      </c>
      <c r="F210" s="157" t="s">
        <v>869</v>
      </c>
      <c r="H210" s="158">
        <v>44.148499999999999</v>
      </c>
      <c r="L210" s="155"/>
      <c r="M210" s="159"/>
      <c r="T210" s="160"/>
      <c r="AT210" s="156" t="s">
        <v>153</v>
      </c>
      <c r="AU210" s="156" t="s">
        <v>152</v>
      </c>
      <c r="AV210" s="13" t="s">
        <v>152</v>
      </c>
      <c r="AW210" s="13" t="s">
        <v>25</v>
      </c>
      <c r="AX210" s="13" t="s">
        <v>67</v>
      </c>
      <c r="AY210" s="156" t="s">
        <v>144</v>
      </c>
    </row>
    <row r="211" spans="2:65" s="12" customFormat="1">
      <c r="B211" s="149"/>
      <c r="D211" s="150" t="s">
        <v>153</v>
      </c>
      <c r="E211" s="151" t="s">
        <v>1</v>
      </c>
      <c r="F211" s="152" t="s">
        <v>744</v>
      </c>
      <c r="H211" s="151" t="s">
        <v>1</v>
      </c>
      <c r="L211" s="149"/>
      <c r="M211" s="153"/>
      <c r="T211" s="154"/>
      <c r="AT211" s="151" t="s">
        <v>153</v>
      </c>
      <c r="AU211" s="151" t="s">
        <v>152</v>
      </c>
      <c r="AV211" s="12" t="s">
        <v>75</v>
      </c>
      <c r="AW211" s="12" t="s">
        <v>25</v>
      </c>
      <c r="AX211" s="12" t="s">
        <v>67</v>
      </c>
      <c r="AY211" s="151" t="s">
        <v>144</v>
      </c>
    </row>
    <row r="212" spans="2:65" s="13" customFormat="1">
      <c r="B212" s="155"/>
      <c r="D212" s="150" t="s">
        <v>153</v>
      </c>
      <c r="E212" s="156" t="s">
        <v>1</v>
      </c>
      <c r="F212" s="157" t="s">
        <v>802</v>
      </c>
      <c r="H212" s="158">
        <v>-1.8</v>
      </c>
      <c r="L212" s="155"/>
      <c r="M212" s="159"/>
      <c r="T212" s="160"/>
      <c r="AT212" s="156" t="s">
        <v>153</v>
      </c>
      <c r="AU212" s="156" t="s">
        <v>152</v>
      </c>
      <c r="AV212" s="13" t="s">
        <v>152</v>
      </c>
      <c r="AW212" s="13" t="s">
        <v>25</v>
      </c>
      <c r="AX212" s="13" t="s">
        <v>67</v>
      </c>
      <c r="AY212" s="156" t="s">
        <v>144</v>
      </c>
    </row>
    <row r="213" spans="2:65" s="14" customFormat="1">
      <c r="B213" s="161"/>
      <c r="D213" s="150" t="s">
        <v>153</v>
      </c>
      <c r="E213" s="162" t="s">
        <v>1</v>
      </c>
      <c r="F213" s="163" t="s">
        <v>156</v>
      </c>
      <c r="H213" s="164">
        <v>42.348500000000001</v>
      </c>
      <c r="L213" s="161"/>
      <c r="M213" s="165"/>
      <c r="T213" s="166"/>
      <c r="AT213" s="162" t="s">
        <v>153</v>
      </c>
      <c r="AU213" s="162" t="s">
        <v>152</v>
      </c>
      <c r="AV213" s="14" t="s">
        <v>151</v>
      </c>
      <c r="AW213" s="14" t="s">
        <v>25</v>
      </c>
      <c r="AX213" s="14" t="s">
        <v>75</v>
      </c>
      <c r="AY213" s="162" t="s">
        <v>144</v>
      </c>
    </row>
    <row r="214" spans="2:65" s="1" customFormat="1" ht="24.2" customHeight="1">
      <c r="B214" s="135"/>
      <c r="C214" s="136" t="s">
        <v>339</v>
      </c>
      <c r="D214" s="136" t="s">
        <v>147</v>
      </c>
      <c r="E214" s="137" t="s">
        <v>667</v>
      </c>
      <c r="F214" s="138" t="s">
        <v>668</v>
      </c>
      <c r="G214" s="139" t="s">
        <v>167</v>
      </c>
      <c r="H214" s="140">
        <v>9.9</v>
      </c>
      <c r="I214" s="141"/>
      <c r="J214" s="141">
        <f>ROUND(I214*H214,2)</f>
        <v>0</v>
      </c>
      <c r="K214" s="142"/>
      <c r="L214" s="29"/>
      <c r="M214" s="143" t="s">
        <v>1</v>
      </c>
      <c r="N214" s="144" t="s">
        <v>33</v>
      </c>
      <c r="O214" s="145">
        <v>2.717E-2</v>
      </c>
      <c r="P214" s="145">
        <f>O214*H214</f>
        <v>0.26898300000000003</v>
      </c>
      <c r="Q214" s="145">
        <v>9.48E-5</v>
      </c>
      <c r="R214" s="145">
        <f>Q214*H214</f>
        <v>9.3852000000000009E-4</v>
      </c>
      <c r="S214" s="145">
        <v>0</v>
      </c>
      <c r="T214" s="146">
        <f>S214*H214</f>
        <v>0</v>
      </c>
      <c r="AR214" s="147" t="s">
        <v>187</v>
      </c>
      <c r="AT214" s="147" t="s">
        <v>147</v>
      </c>
      <c r="AU214" s="147" t="s">
        <v>152</v>
      </c>
      <c r="AY214" s="17" t="s">
        <v>144</v>
      </c>
      <c r="BE214" s="148">
        <f>IF(N214="základná",J214,0)</f>
        <v>0</v>
      </c>
      <c r="BF214" s="148">
        <f>IF(N214="znížená",J214,0)</f>
        <v>0</v>
      </c>
      <c r="BG214" s="148">
        <f>IF(N214="zákl. prenesená",J214,0)</f>
        <v>0</v>
      </c>
      <c r="BH214" s="148">
        <f>IF(N214="zníž. prenesená",J214,0)</f>
        <v>0</v>
      </c>
      <c r="BI214" s="148">
        <f>IF(N214="nulová",J214,0)</f>
        <v>0</v>
      </c>
      <c r="BJ214" s="17" t="s">
        <v>152</v>
      </c>
      <c r="BK214" s="148">
        <f>ROUND(I214*H214,2)</f>
        <v>0</v>
      </c>
      <c r="BL214" s="17" t="s">
        <v>187</v>
      </c>
      <c r="BM214" s="147" t="s">
        <v>342</v>
      </c>
    </row>
    <row r="215" spans="2:65" s="12" customFormat="1">
      <c r="B215" s="149"/>
      <c r="D215" s="150" t="s">
        <v>153</v>
      </c>
      <c r="E215" s="151" t="s">
        <v>1</v>
      </c>
      <c r="F215" s="152" t="s">
        <v>793</v>
      </c>
      <c r="H215" s="151" t="s">
        <v>1</v>
      </c>
      <c r="L215" s="149"/>
      <c r="M215" s="153"/>
      <c r="T215" s="154"/>
      <c r="AT215" s="151" t="s">
        <v>153</v>
      </c>
      <c r="AU215" s="151" t="s">
        <v>152</v>
      </c>
      <c r="AV215" s="12" t="s">
        <v>75</v>
      </c>
      <c r="AW215" s="12" t="s">
        <v>25</v>
      </c>
      <c r="AX215" s="12" t="s">
        <v>67</v>
      </c>
      <c r="AY215" s="151" t="s">
        <v>144</v>
      </c>
    </row>
    <row r="216" spans="2:65" s="13" customFormat="1">
      <c r="B216" s="155"/>
      <c r="D216" s="150" t="s">
        <v>153</v>
      </c>
      <c r="E216" s="156" t="s">
        <v>1</v>
      </c>
      <c r="F216" s="157" t="s">
        <v>820</v>
      </c>
      <c r="H216" s="158">
        <v>4.9000000000000004</v>
      </c>
      <c r="L216" s="155"/>
      <c r="M216" s="159"/>
      <c r="T216" s="160"/>
      <c r="AT216" s="156" t="s">
        <v>153</v>
      </c>
      <c r="AU216" s="156" t="s">
        <v>152</v>
      </c>
      <c r="AV216" s="13" t="s">
        <v>152</v>
      </c>
      <c r="AW216" s="13" t="s">
        <v>25</v>
      </c>
      <c r="AX216" s="13" t="s">
        <v>67</v>
      </c>
      <c r="AY216" s="156" t="s">
        <v>144</v>
      </c>
    </row>
    <row r="217" spans="2:65" s="12" customFormat="1">
      <c r="B217" s="149"/>
      <c r="D217" s="150" t="s">
        <v>153</v>
      </c>
      <c r="E217" s="151" t="s">
        <v>1</v>
      </c>
      <c r="F217" s="152" t="s">
        <v>797</v>
      </c>
      <c r="H217" s="151" t="s">
        <v>1</v>
      </c>
      <c r="L217" s="149"/>
      <c r="M217" s="153"/>
      <c r="T217" s="154"/>
      <c r="AT217" s="151" t="s">
        <v>153</v>
      </c>
      <c r="AU217" s="151" t="s">
        <v>152</v>
      </c>
      <c r="AV217" s="12" t="s">
        <v>75</v>
      </c>
      <c r="AW217" s="12" t="s">
        <v>25</v>
      </c>
      <c r="AX217" s="12" t="s">
        <v>67</v>
      </c>
      <c r="AY217" s="151" t="s">
        <v>144</v>
      </c>
    </row>
    <row r="218" spans="2:65" s="13" customFormat="1">
      <c r="B218" s="155"/>
      <c r="D218" s="150" t="s">
        <v>153</v>
      </c>
      <c r="E218" s="156" t="s">
        <v>1</v>
      </c>
      <c r="F218" s="157" t="s">
        <v>171</v>
      </c>
      <c r="H218" s="158">
        <v>5</v>
      </c>
      <c r="L218" s="155"/>
      <c r="M218" s="159"/>
      <c r="T218" s="160"/>
      <c r="AT218" s="156" t="s">
        <v>153</v>
      </c>
      <c r="AU218" s="156" t="s">
        <v>152</v>
      </c>
      <c r="AV218" s="13" t="s">
        <v>152</v>
      </c>
      <c r="AW218" s="13" t="s">
        <v>25</v>
      </c>
      <c r="AX218" s="13" t="s">
        <v>67</v>
      </c>
      <c r="AY218" s="156" t="s">
        <v>144</v>
      </c>
    </row>
    <row r="219" spans="2:65" s="14" customFormat="1">
      <c r="B219" s="161"/>
      <c r="D219" s="150" t="s">
        <v>153</v>
      </c>
      <c r="E219" s="162" t="s">
        <v>1</v>
      </c>
      <c r="F219" s="163" t="s">
        <v>156</v>
      </c>
      <c r="H219" s="164">
        <v>9.9</v>
      </c>
      <c r="L219" s="161"/>
      <c r="M219" s="165"/>
      <c r="T219" s="166"/>
      <c r="AT219" s="162" t="s">
        <v>153</v>
      </c>
      <c r="AU219" s="162" t="s">
        <v>152</v>
      </c>
      <c r="AV219" s="14" t="s">
        <v>151</v>
      </c>
      <c r="AW219" s="14" t="s">
        <v>25</v>
      </c>
      <c r="AX219" s="14" t="s">
        <v>75</v>
      </c>
      <c r="AY219" s="162" t="s">
        <v>144</v>
      </c>
    </row>
    <row r="220" spans="2:65" s="11" customFormat="1" ht="25.9" customHeight="1">
      <c r="B220" s="124"/>
      <c r="D220" s="125" t="s">
        <v>66</v>
      </c>
      <c r="E220" s="126" t="s">
        <v>674</v>
      </c>
      <c r="F220" s="126" t="s">
        <v>675</v>
      </c>
      <c r="J220" s="127">
        <f>BK220</f>
        <v>0</v>
      </c>
      <c r="L220" s="124"/>
      <c r="M220" s="128"/>
      <c r="P220" s="129">
        <f>P221</f>
        <v>16.96</v>
      </c>
      <c r="R220" s="129">
        <f>R221</f>
        <v>0</v>
      </c>
      <c r="T220" s="130">
        <f>T221</f>
        <v>0</v>
      </c>
      <c r="AR220" s="125" t="s">
        <v>151</v>
      </c>
      <c r="AT220" s="131" t="s">
        <v>66</v>
      </c>
      <c r="AU220" s="131" t="s">
        <v>67</v>
      </c>
      <c r="AY220" s="125" t="s">
        <v>144</v>
      </c>
      <c r="BK220" s="132">
        <f>BK221</f>
        <v>0</v>
      </c>
    </row>
    <row r="221" spans="2:65" s="1" customFormat="1" ht="37.9" customHeight="1">
      <c r="B221" s="135"/>
      <c r="C221" s="136" t="s">
        <v>249</v>
      </c>
      <c r="D221" s="136" t="s">
        <v>147</v>
      </c>
      <c r="E221" s="137" t="s">
        <v>676</v>
      </c>
      <c r="F221" s="138" t="s">
        <v>677</v>
      </c>
      <c r="G221" s="139" t="s">
        <v>678</v>
      </c>
      <c r="H221" s="140">
        <v>16</v>
      </c>
      <c r="I221" s="141"/>
      <c r="J221" s="141">
        <f>ROUND(I221*H221,2)</f>
        <v>0</v>
      </c>
      <c r="K221" s="142"/>
      <c r="L221" s="29"/>
      <c r="M221" s="183" t="s">
        <v>1</v>
      </c>
      <c r="N221" s="184" t="s">
        <v>33</v>
      </c>
      <c r="O221" s="185">
        <v>1.06</v>
      </c>
      <c r="P221" s="185">
        <f>O221*H221</f>
        <v>16.96</v>
      </c>
      <c r="Q221" s="185">
        <v>0</v>
      </c>
      <c r="R221" s="185">
        <f>Q221*H221</f>
        <v>0</v>
      </c>
      <c r="S221" s="185">
        <v>0</v>
      </c>
      <c r="T221" s="186">
        <f>S221*H221</f>
        <v>0</v>
      </c>
      <c r="AR221" s="147" t="s">
        <v>679</v>
      </c>
      <c r="AT221" s="147" t="s">
        <v>147</v>
      </c>
      <c r="AU221" s="147" t="s">
        <v>75</v>
      </c>
      <c r="AY221" s="17" t="s">
        <v>144</v>
      </c>
      <c r="BE221" s="148">
        <f>IF(N221="základná",J221,0)</f>
        <v>0</v>
      </c>
      <c r="BF221" s="148">
        <f>IF(N221="znížená",J221,0)</f>
        <v>0</v>
      </c>
      <c r="BG221" s="148">
        <f>IF(N221="zákl. prenesená",J221,0)</f>
        <v>0</v>
      </c>
      <c r="BH221" s="148">
        <f>IF(N221="zníž. prenesená",J221,0)</f>
        <v>0</v>
      </c>
      <c r="BI221" s="148">
        <f>IF(N221="nulová",J221,0)</f>
        <v>0</v>
      </c>
      <c r="BJ221" s="17" t="s">
        <v>152</v>
      </c>
      <c r="BK221" s="148">
        <f>ROUND(I221*H221,2)</f>
        <v>0</v>
      </c>
      <c r="BL221" s="17" t="s">
        <v>679</v>
      </c>
      <c r="BM221" s="147" t="s">
        <v>882</v>
      </c>
    </row>
    <row r="222" spans="2:65" s="1" customFormat="1" ht="6.95" customHeight="1">
      <c r="B222" s="44"/>
      <c r="C222" s="45"/>
      <c r="D222" s="45"/>
      <c r="E222" s="45"/>
      <c r="F222" s="45"/>
      <c r="G222" s="45"/>
      <c r="H222" s="45"/>
      <c r="I222" s="45"/>
      <c r="J222" s="45"/>
      <c r="K222" s="45"/>
      <c r="L222" s="29"/>
    </row>
  </sheetData>
  <autoFilter ref="C123:K221" xr:uid="{00000000-0009-0000-0000-000008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96"/>
  <sheetViews>
    <sheetView showGridLines="0" topLeftCell="A108" workbookViewId="0">
      <selection activeCell="I126" sqref="I12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100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883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ROUND(J123,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ROUND((SUM(BE123:BE195)),  2)</f>
        <v>0</v>
      </c>
      <c r="G33" s="92"/>
      <c r="H33" s="92"/>
      <c r="I33" s="93">
        <v>0.23</v>
      </c>
      <c r="J33" s="91">
        <f>ROUND(((SUM(BE123:BE195))*I33),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ROUND((SUM(BF123:BF195)),  2)</f>
        <v>0</v>
      </c>
      <c r="I34" s="95">
        <v>0.23</v>
      </c>
      <c r="J34" s="94">
        <f>ROUND(((SUM(BF123:BF195))*I34),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ROUND((SUM(BG123:BG195)),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ROUND((SUM(BH123:BH195)),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ROUND((SUM(BI123:BI195)),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09 - 2.05 WC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J123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J124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J125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J130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J154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J162</f>
        <v>0</v>
      </c>
      <c r="L101" s="107"/>
    </row>
    <row r="102" spans="2:12" s="9" customFormat="1" ht="19.899999999999999" customHeight="1">
      <c r="B102" s="111"/>
      <c r="D102" s="112" t="s">
        <v>128</v>
      </c>
      <c r="E102" s="113"/>
      <c r="F102" s="113"/>
      <c r="G102" s="113"/>
      <c r="H102" s="113"/>
      <c r="I102" s="113"/>
      <c r="J102" s="114">
        <f>J163</f>
        <v>0</v>
      </c>
      <c r="L102" s="111"/>
    </row>
    <row r="103" spans="2:12" s="8" customFormat="1" ht="24.95" customHeight="1">
      <c r="B103" s="107"/>
      <c r="D103" s="108" t="s">
        <v>129</v>
      </c>
      <c r="E103" s="109"/>
      <c r="F103" s="109"/>
      <c r="G103" s="109"/>
      <c r="H103" s="109"/>
      <c r="I103" s="109"/>
      <c r="J103" s="110">
        <f>J194</f>
        <v>0</v>
      </c>
      <c r="L103" s="107"/>
    </row>
    <row r="104" spans="2:12" s="1" customFormat="1" ht="21.75" customHeight="1">
      <c r="B104" s="29"/>
      <c r="L104" s="29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29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29"/>
    </row>
    <row r="110" spans="2:12" s="1" customFormat="1" ht="24.95" customHeight="1">
      <c r="B110" s="29"/>
      <c r="C110" s="21" t="s">
        <v>130</v>
      </c>
      <c r="L110" s="29"/>
    </row>
    <row r="111" spans="2:12" s="1" customFormat="1" ht="6.95" customHeight="1">
      <c r="B111" s="29"/>
      <c r="L111" s="29"/>
    </row>
    <row r="112" spans="2:12" s="1" customFormat="1" ht="12" customHeight="1">
      <c r="B112" s="29"/>
      <c r="C112" s="26" t="s">
        <v>12</v>
      </c>
      <c r="L112" s="29"/>
    </row>
    <row r="113" spans="2:65" s="1" customFormat="1" ht="16.5" customHeight="1">
      <c r="B113" s="29"/>
      <c r="E113" s="225" t="str">
        <f>E7</f>
        <v>MHTH_Teplárenská - Rekonštrukcia miestnosti v budove SP 12 na +4,200</v>
      </c>
      <c r="F113" s="226"/>
      <c r="G113" s="226"/>
      <c r="H113" s="226"/>
      <c r="L113" s="29"/>
    </row>
    <row r="114" spans="2:65" s="1" customFormat="1" ht="12" customHeight="1">
      <c r="B114" s="29"/>
      <c r="C114" s="26" t="s">
        <v>105</v>
      </c>
      <c r="L114" s="29"/>
    </row>
    <row r="115" spans="2:65" s="1" customFormat="1" ht="16.5" customHeight="1">
      <c r="B115" s="29"/>
      <c r="E115" s="201" t="str">
        <f>E9</f>
        <v>09 - 2.05 WC</v>
      </c>
      <c r="F115" s="224"/>
      <c r="G115" s="224"/>
      <c r="H115" s="224"/>
      <c r="L115" s="29"/>
    </row>
    <row r="116" spans="2:65" s="1" customFormat="1" ht="6.95" customHeight="1">
      <c r="B116" s="29"/>
      <c r="L116" s="29"/>
    </row>
    <row r="117" spans="2:65" s="1" customFormat="1" ht="12" customHeight="1">
      <c r="B117" s="29"/>
      <c r="C117" s="26" t="s">
        <v>15</v>
      </c>
      <c r="F117" s="24" t="str">
        <f>F12</f>
        <v xml:space="preserve"> </v>
      </c>
      <c r="I117" s="26" t="s">
        <v>17</v>
      </c>
      <c r="J117" s="52" t="str">
        <f>IF(J12="","",J12)</f>
        <v>16. 9. 2026</v>
      </c>
      <c r="L117" s="29"/>
    </row>
    <row r="118" spans="2:65" s="1" customFormat="1" ht="6.95" customHeight="1">
      <c r="B118" s="29"/>
      <c r="L118" s="29"/>
    </row>
    <row r="119" spans="2:65" s="1" customFormat="1" ht="15.2" customHeight="1">
      <c r="B119" s="29"/>
      <c r="C119" s="26" t="s">
        <v>19</v>
      </c>
      <c r="F119" s="24" t="str">
        <f>E15</f>
        <v xml:space="preserve"> </v>
      </c>
      <c r="I119" s="26" t="s">
        <v>23</v>
      </c>
      <c r="J119" s="27" t="str">
        <f>E21</f>
        <v xml:space="preserve"> </v>
      </c>
      <c r="L119" s="29"/>
    </row>
    <row r="120" spans="2:65" s="1" customFormat="1" ht="15.2" customHeight="1">
      <c r="B120" s="29"/>
      <c r="C120" s="26" t="s">
        <v>22</v>
      </c>
      <c r="F120" s="24" t="str">
        <f>IF(E18="","",E18)</f>
        <v xml:space="preserve"> </v>
      </c>
      <c r="I120" s="26" t="s">
        <v>24</v>
      </c>
      <c r="J120" s="27" t="str">
        <f>E24</f>
        <v xml:space="preserve"> </v>
      </c>
      <c r="L120" s="29"/>
    </row>
    <row r="121" spans="2:65" s="1" customFormat="1" ht="10.35" customHeight="1">
      <c r="B121" s="29"/>
      <c r="L121" s="29"/>
    </row>
    <row r="122" spans="2:65" s="10" customFormat="1" ht="29.25" customHeight="1">
      <c r="B122" s="115"/>
      <c r="C122" s="116" t="s">
        <v>131</v>
      </c>
      <c r="D122" s="117" t="s">
        <v>52</v>
      </c>
      <c r="E122" s="117" t="s">
        <v>48</v>
      </c>
      <c r="F122" s="117" t="s">
        <v>49</v>
      </c>
      <c r="G122" s="117" t="s">
        <v>132</v>
      </c>
      <c r="H122" s="117" t="s">
        <v>133</v>
      </c>
      <c r="I122" s="117" t="s">
        <v>134</v>
      </c>
      <c r="J122" s="118" t="s">
        <v>109</v>
      </c>
      <c r="K122" s="119" t="s">
        <v>135</v>
      </c>
      <c r="L122" s="115"/>
      <c r="M122" s="59" t="s">
        <v>1</v>
      </c>
      <c r="N122" s="60" t="s">
        <v>31</v>
      </c>
      <c r="O122" s="60" t="s">
        <v>136</v>
      </c>
      <c r="P122" s="60" t="s">
        <v>137</v>
      </c>
      <c r="Q122" s="60" t="s">
        <v>138</v>
      </c>
      <c r="R122" s="60" t="s">
        <v>139</v>
      </c>
      <c r="S122" s="60" t="s">
        <v>140</v>
      </c>
      <c r="T122" s="61" t="s">
        <v>141</v>
      </c>
    </row>
    <row r="123" spans="2:65" s="1" customFormat="1" ht="22.9" customHeight="1">
      <c r="B123" s="29"/>
      <c r="C123" s="64" t="s">
        <v>110</v>
      </c>
      <c r="J123" s="120">
        <f>BK123</f>
        <v>0</v>
      </c>
      <c r="L123" s="29"/>
      <c r="M123" s="62"/>
      <c r="N123" s="53"/>
      <c r="O123" s="53"/>
      <c r="P123" s="121">
        <f>P124+P162+P194</f>
        <v>22.266455610000001</v>
      </c>
      <c r="Q123" s="53"/>
      <c r="R123" s="121">
        <f>R124+R162+R194</f>
        <v>0.10020374314000001</v>
      </c>
      <c r="S123" s="53"/>
      <c r="T123" s="122">
        <f>T124+T162+T194</f>
        <v>4.9557500000000004E-2</v>
      </c>
      <c r="AT123" s="17" t="s">
        <v>66</v>
      </c>
      <c r="AU123" s="17" t="s">
        <v>111</v>
      </c>
      <c r="BK123" s="123">
        <f>BK124+BK162+BK194</f>
        <v>0</v>
      </c>
    </row>
    <row r="124" spans="2:65" s="11" customFormat="1" ht="25.9" customHeight="1">
      <c r="B124" s="124"/>
      <c r="D124" s="125" t="s">
        <v>66</v>
      </c>
      <c r="E124" s="126" t="s">
        <v>142</v>
      </c>
      <c r="F124" s="126" t="s">
        <v>143</v>
      </c>
      <c r="J124" s="127">
        <f>BK124</f>
        <v>0</v>
      </c>
      <c r="L124" s="124"/>
      <c r="M124" s="128"/>
      <c r="P124" s="129">
        <f>P125+P130+P154</f>
        <v>9.2315237800000016</v>
      </c>
      <c r="R124" s="129">
        <f>R125+R130+R154</f>
        <v>8.8649379400000006E-2</v>
      </c>
      <c r="T124" s="130">
        <f>T125+T130+T154</f>
        <v>4.6100000000000002E-2</v>
      </c>
      <c r="AR124" s="125" t="s">
        <v>75</v>
      </c>
      <c r="AT124" s="131" t="s">
        <v>66</v>
      </c>
      <c r="AU124" s="131" t="s">
        <v>67</v>
      </c>
      <c r="AY124" s="125" t="s">
        <v>144</v>
      </c>
      <c r="BK124" s="132">
        <f>BK125+BK130+BK154</f>
        <v>0</v>
      </c>
    </row>
    <row r="125" spans="2:65" s="11" customFormat="1" ht="22.9" customHeight="1">
      <c r="B125" s="124"/>
      <c r="D125" s="125" t="s">
        <v>66</v>
      </c>
      <c r="E125" s="133" t="s">
        <v>161</v>
      </c>
      <c r="F125" s="133" t="s">
        <v>162</v>
      </c>
      <c r="J125" s="134">
        <f>BK125</f>
        <v>0</v>
      </c>
      <c r="L125" s="124"/>
      <c r="M125" s="128"/>
      <c r="P125" s="129">
        <f>SUM(P126:P129)</f>
        <v>1.5653254999999999</v>
      </c>
      <c r="R125" s="129">
        <f>SUM(R126:R129)</f>
        <v>4.5874110000000003E-2</v>
      </c>
      <c r="T125" s="130">
        <f>SUM(T126:T129)</f>
        <v>0</v>
      </c>
      <c r="AR125" s="125" t="s">
        <v>75</v>
      </c>
      <c r="AT125" s="131" t="s">
        <v>66</v>
      </c>
      <c r="AU125" s="131" t="s">
        <v>75</v>
      </c>
      <c r="AY125" s="125" t="s">
        <v>144</v>
      </c>
      <c r="BK125" s="132">
        <f>SUM(BK126:BK129)</f>
        <v>0</v>
      </c>
    </row>
    <row r="126" spans="2:65" s="1" customFormat="1" ht="24.2" customHeight="1">
      <c r="B126" s="135"/>
      <c r="C126" s="136" t="s">
        <v>75</v>
      </c>
      <c r="D126" s="136" t="s">
        <v>147</v>
      </c>
      <c r="E126" s="137" t="s">
        <v>686</v>
      </c>
      <c r="F126" s="138" t="s">
        <v>687</v>
      </c>
      <c r="G126" s="139" t="s">
        <v>159</v>
      </c>
      <c r="H126" s="140">
        <v>11.525</v>
      </c>
      <c r="I126" s="141"/>
      <c r="J126" s="141">
        <f>ROUND(I126*H126,2)</f>
        <v>0</v>
      </c>
      <c r="K126" s="142"/>
      <c r="L126" s="29"/>
      <c r="M126" s="143" t="s">
        <v>1</v>
      </c>
      <c r="N126" s="144" t="s">
        <v>33</v>
      </c>
      <c r="O126" s="145">
        <v>0.13582</v>
      </c>
      <c r="P126" s="145">
        <f>O126*H126</f>
        <v>1.5653254999999999</v>
      </c>
      <c r="Q126" s="145">
        <v>3.9804000000000003E-3</v>
      </c>
      <c r="R126" s="145">
        <f>Q126*H126</f>
        <v>4.5874110000000003E-2</v>
      </c>
      <c r="S126" s="145">
        <v>0</v>
      </c>
      <c r="T126" s="146">
        <f>S126*H126</f>
        <v>0</v>
      </c>
      <c r="AR126" s="147" t="s">
        <v>151</v>
      </c>
      <c r="AT126" s="147" t="s">
        <v>147</v>
      </c>
      <c r="AU126" s="147" t="s">
        <v>152</v>
      </c>
      <c r="AY126" s="17" t="s">
        <v>144</v>
      </c>
      <c r="BE126" s="148">
        <f>IF(N126="základná",J126,0)</f>
        <v>0</v>
      </c>
      <c r="BF126" s="148">
        <f>IF(N126="znížená",J126,0)</f>
        <v>0</v>
      </c>
      <c r="BG126" s="148">
        <f>IF(N126="zákl. prenesená",J126,0)</f>
        <v>0</v>
      </c>
      <c r="BH126" s="148">
        <f>IF(N126="zníž. prenesená",J126,0)</f>
        <v>0</v>
      </c>
      <c r="BI126" s="148">
        <f>IF(N126="nulová",J126,0)</f>
        <v>0</v>
      </c>
      <c r="BJ126" s="17" t="s">
        <v>152</v>
      </c>
      <c r="BK126" s="148">
        <f>ROUND(I126*H126,2)</f>
        <v>0</v>
      </c>
      <c r="BL126" s="17" t="s">
        <v>151</v>
      </c>
      <c r="BM126" s="147" t="s">
        <v>152</v>
      </c>
    </row>
    <row r="127" spans="2:65" s="13" customFormat="1" ht="22.5">
      <c r="B127" s="155"/>
      <c r="D127" s="150" t="s">
        <v>153</v>
      </c>
      <c r="E127" s="156" t="s">
        <v>1</v>
      </c>
      <c r="F127" s="157" t="s">
        <v>884</v>
      </c>
      <c r="H127" s="158">
        <v>6.375</v>
      </c>
      <c r="L127" s="155"/>
      <c r="M127" s="159"/>
      <c r="T127" s="160"/>
      <c r="AT127" s="156" t="s">
        <v>153</v>
      </c>
      <c r="AU127" s="156" t="s">
        <v>152</v>
      </c>
      <c r="AV127" s="13" t="s">
        <v>152</v>
      </c>
      <c r="AW127" s="13" t="s">
        <v>25</v>
      </c>
      <c r="AX127" s="13" t="s">
        <v>67</v>
      </c>
      <c r="AY127" s="156" t="s">
        <v>144</v>
      </c>
    </row>
    <row r="128" spans="2:65" s="13" customFormat="1">
      <c r="B128" s="155"/>
      <c r="D128" s="150" t="s">
        <v>153</v>
      </c>
      <c r="E128" s="156" t="s">
        <v>1</v>
      </c>
      <c r="F128" s="157" t="s">
        <v>885</v>
      </c>
      <c r="H128" s="158">
        <v>5.15</v>
      </c>
      <c r="L128" s="155"/>
      <c r="M128" s="159"/>
      <c r="T128" s="160"/>
      <c r="AT128" s="156" t="s">
        <v>153</v>
      </c>
      <c r="AU128" s="156" t="s">
        <v>152</v>
      </c>
      <c r="AV128" s="13" t="s">
        <v>152</v>
      </c>
      <c r="AW128" s="13" t="s">
        <v>25</v>
      </c>
      <c r="AX128" s="13" t="s">
        <v>67</v>
      </c>
      <c r="AY128" s="156" t="s">
        <v>144</v>
      </c>
    </row>
    <row r="129" spans="2:65" s="14" customFormat="1">
      <c r="B129" s="161"/>
      <c r="D129" s="150" t="s">
        <v>153</v>
      </c>
      <c r="E129" s="162" t="s">
        <v>1</v>
      </c>
      <c r="F129" s="163" t="s">
        <v>156</v>
      </c>
      <c r="H129" s="164">
        <v>11.525</v>
      </c>
      <c r="L129" s="161"/>
      <c r="M129" s="165"/>
      <c r="T129" s="166"/>
      <c r="AT129" s="162" t="s">
        <v>153</v>
      </c>
      <c r="AU129" s="162" t="s">
        <v>152</v>
      </c>
      <c r="AV129" s="14" t="s">
        <v>151</v>
      </c>
      <c r="AW129" s="14" t="s">
        <v>25</v>
      </c>
      <c r="AX129" s="14" t="s">
        <v>75</v>
      </c>
      <c r="AY129" s="162" t="s">
        <v>144</v>
      </c>
    </row>
    <row r="130" spans="2:65" s="11" customFormat="1" ht="22.9" customHeight="1">
      <c r="B130" s="124"/>
      <c r="D130" s="125" t="s">
        <v>66</v>
      </c>
      <c r="E130" s="133" t="s">
        <v>191</v>
      </c>
      <c r="F130" s="133" t="s">
        <v>230</v>
      </c>
      <c r="J130" s="134">
        <f>BK130</f>
        <v>0</v>
      </c>
      <c r="L130" s="124"/>
      <c r="M130" s="128"/>
      <c r="P130" s="129">
        <f>SUM(P131:P153)</f>
        <v>6.8343364800000019</v>
      </c>
      <c r="R130" s="129">
        <f>SUM(R131:R153)</f>
        <v>4.2775269400000003E-2</v>
      </c>
      <c r="T130" s="130">
        <f>SUM(T131:T153)</f>
        <v>4.6100000000000002E-2</v>
      </c>
      <c r="AR130" s="125" t="s">
        <v>75</v>
      </c>
      <c r="AT130" s="131" t="s">
        <v>66</v>
      </c>
      <c r="AU130" s="131" t="s">
        <v>75</v>
      </c>
      <c r="AY130" s="125" t="s">
        <v>144</v>
      </c>
      <c r="BK130" s="132">
        <f>SUM(BK131:BK153)</f>
        <v>0</v>
      </c>
    </row>
    <row r="131" spans="2:65" s="1" customFormat="1" ht="24.2" customHeight="1">
      <c r="B131" s="135"/>
      <c r="C131" s="136" t="s">
        <v>152</v>
      </c>
      <c r="D131" s="136" t="s">
        <v>147</v>
      </c>
      <c r="E131" s="137" t="s">
        <v>748</v>
      </c>
      <c r="F131" s="138" t="s">
        <v>749</v>
      </c>
      <c r="G131" s="139" t="s">
        <v>159</v>
      </c>
      <c r="H131" s="140">
        <v>27.66</v>
      </c>
      <c r="I131" s="141"/>
      <c r="J131" s="141">
        <f>ROUND(I131*H131,2)</f>
        <v>0</v>
      </c>
      <c r="K131" s="142"/>
      <c r="L131" s="29"/>
      <c r="M131" s="143" t="s">
        <v>1</v>
      </c>
      <c r="N131" s="144" t="s">
        <v>33</v>
      </c>
      <c r="O131" s="145">
        <v>9.9210000000000007E-2</v>
      </c>
      <c r="P131" s="145">
        <f>O131*H131</f>
        <v>2.7441486000000004</v>
      </c>
      <c r="Q131" s="145">
        <v>1.5286399999999999E-3</v>
      </c>
      <c r="R131" s="145">
        <f>Q131*H131</f>
        <v>4.22821824E-2</v>
      </c>
      <c r="S131" s="145">
        <v>0</v>
      </c>
      <c r="T131" s="146">
        <f>S131*H131</f>
        <v>0</v>
      </c>
      <c r="AR131" s="147" t="s">
        <v>151</v>
      </c>
      <c r="AT131" s="147" t="s">
        <v>147</v>
      </c>
      <c r="AU131" s="147" t="s">
        <v>152</v>
      </c>
      <c r="AY131" s="17" t="s">
        <v>144</v>
      </c>
      <c r="BE131" s="148">
        <f>IF(N131="základná",J131,0)</f>
        <v>0</v>
      </c>
      <c r="BF131" s="148">
        <f>IF(N131="znížená",J131,0)</f>
        <v>0</v>
      </c>
      <c r="BG131" s="148">
        <f>IF(N131="zákl. prenesená",J131,0)</f>
        <v>0</v>
      </c>
      <c r="BH131" s="148">
        <f>IF(N131="zníž. prenesená",J131,0)</f>
        <v>0</v>
      </c>
      <c r="BI131" s="148">
        <f>IF(N131="nulová",J131,0)</f>
        <v>0</v>
      </c>
      <c r="BJ131" s="17" t="s">
        <v>152</v>
      </c>
      <c r="BK131" s="148">
        <f>ROUND(I131*H131,2)</f>
        <v>0</v>
      </c>
      <c r="BL131" s="17" t="s">
        <v>151</v>
      </c>
      <c r="BM131" s="147" t="s">
        <v>151</v>
      </c>
    </row>
    <row r="132" spans="2:65" s="12" customFormat="1">
      <c r="B132" s="149"/>
      <c r="D132" s="150" t="s">
        <v>153</v>
      </c>
      <c r="E132" s="151" t="s">
        <v>1</v>
      </c>
      <c r="F132" s="152" t="s">
        <v>750</v>
      </c>
      <c r="H132" s="151" t="s">
        <v>1</v>
      </c>
      <c r="L132" s="149"/>
      <c r="M132" s="153"/>
      <c r="T132" s="154"/>
      <c r="AT132" s="151" t="s">
        <v>153</v>
      </c>
      <c r="AU132" s="151" t="s">
        <v>152</v>
      </c>
      <c r="AV132" s="12" t="s">
        <v>75</v>
      </c>
      <c r="AW132" s="12" t="s">
        <v>25</v>
      </c>
      <c r="AX132" s="12" t="s">
        <v>67</v>
      </c>
      <c r="AY132" s="151" t="s">
        <v>144</v>
      </c>
    </row>
    <row r="133" spans="2:65" s="13" customFormat="1" ht="22.5">
      <c r="B133" s="155"/>
      <c r="D133" s="150" t="s">
        <v>153</v>
      </c>
      <c r="E133" s="156" t="s">
        <v>1</v>
      </c>
      <c r="F133" s="157" t="s">
        <v>886</v>
      </c>
      <c r="H133" s="158">
        <v>15.3</v>
      </c>
      <c r="L133" s="155"/>
      <c r="M133" s="159"/>
      <c r="T133" s="160"/>
      <c r="AT133" s="156" t="s">
        <v>153</v>
      </c>
      <c r="AU133" s="156" t="s">
        <v>152</v>
      </c>
      <c r="AV133" s="13" t="s">
        <v>152</v>
      </c>
      <c r="AW133" s="13" t="s">
        <v>25</v>
      </c>
      <c r="AX133" s="13" t="s">
        <v>67</v>
      </c>
      <c r="AY133" s="156" t="s">
        <v>144</v>
      </c>
    </row>
    <row r="134" spans="2:65" s="13" customFormat="1">
      <c r="B134" s="155"/>
      <c r="D134" s="150" t="s">
        <v>153</v>
      </c>
      <c r="E134" s="156" t="s">
        <v>1</v>
      </c>
      <c r="F134" s="157" t="s">
        <v>887</v>
      </c>
      <c r="H134" s="158">
        <v>12.36</v>
      </c>
      <c r="L134" s="155"/>
      <c r="M134" s="159"/>
      <c r="T134" s="160"/>
      <c r="AT134" s="156" t="s">
        <v>153</v>
      </c>
      <c r="AU134" s="156" t="s">
        <v>152</v>
      </c>
      <c r="AV134" s="13" t="s">
        <v>152</v>
      </c>
      <c r="AW134" s="13" t="s">
        <v>25</v>
      </c>
      <c r="AX134" s="13" t="s">
        <v>67</v>
      </c>
      <c r="AY134" s="156" t="s">
        <v>144</v>
      </c>
    </row>
    <row r="135" spans="2:65" s="14" customFormat="1">
      <c r="B135" s="161"/>
      <c r="D135" s="150" t="s">
        <v>153</v>
      </c>
      <c r="E135" s="162" t="s">
        <v>1</v>
      </c>
      <c r="F135" s="163" t="s">
        <v>156</v>
      </c>
      <c r="H135" s="164">
        <v>27.66</v>
      </c>
      <c r="L135" s="161"/>
      <c r="M135" s="165"/>
      <c r="T135" s="166"/>
      <c r="AT135" s="162" t="s">
        <v>153</v>
      </c>
      <c r="AU135" s="162" t="s">
        <v>152</v>
      </c>
      <c r="AV135" s="14" t="s">
        <v>151</v>
      </c>
      <c r="AW135" s="14" t="s">
        <v>25</v>
      </c>
      <c r="AX135" s="14" t="s">
        <v>75</v>
      </c>
      <c r="AY135" s="162" t="s">
        <v>144</v>
      </c>
    </row>
    <row r="136" spans="2:65" s="1" customFormat="1" ht="16.5" customHeight="1">
      <c r="B136" s="135"/>
      <c r="C136" s="136" t="s">
        <v>145</v>
      </c>
      <c r="D136" s="136" t="s">
        <v>147</v>
      </c>
      <c r="E136" s="137" t="s">
        <v>254</v>
      </c>
      <c r="F136" s="138" t="s">
        <v>255</v>
      </c>
      <c r="G136" s="139" t="s">
        <v>159</v>
      </c>
      <c r="H136" s="140">
        <v>10.063000000000001</v>
      </c>
      <c r="I136" s="141"/>
      <c r="J136" s="141">
        <f>ROUND(I136*H136,2)</f>
        <v>0</v>
      </c>
      <c r="K136" s="142"/>
      <c r="L136" s="29"/>
      <c r="M136" s="143" t="s">
        <v>1</v>
      </c>
      <c r="N136" s="144" t="s">
        <v>33</v>
      </c>
      <c r="O136" s="145">
        <v>0.32401000000000002</v>
      </c>
      <c r="P136" s="145">
        <f>O136*H136</f>
        <v>3.2605126300000005</v>
      </c>
      <c r="Q136" s="145">
        <v>4.8999999999999998E-5</v>
      </c>
      <c r="R136" s="145">
        <f>Q136*H136</f>
        <v>4.9308700000000002E-4</v>
      </c>
      <c r="S136" s="145">
        <v>0</v>
      </c>
      <c r="T136" s="146">
        <f>S136*H136</f>
        <v>0</v>
      </c>
      <c r="AR136" s="147" t="s">
        <v>151</v>
      </c>
      <c r="AT136" s="147" t="s">
        <v>147</v>
      </c>
      <c r="AU136" s="147" t="s">
        <v>152</v>
      </c>
      <c r="AY136" s="17" t="s">
        <v>144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7" t="s">
        <v>152</v>
      </c>
      <c r="BK136" s="148">
        <f>ROUND(I136*H136,2)</f>
        <v>0</v>
      </c>
      <c r="BL136" s="17" t="s">
        <v>151</v>
      </c>
      <c r="BM136" s="147" t="s">
        <v>161</v>
      </c>
    </row>
    <row r="137" spans="2:65" s="1" customFormat="1" ht="33" customHeight="1">
      <c r="B137" s="135"/>
      <c r="C137" s="136" t="s">
        <v>151</v>
      </c>
      <c r="D137" s="136" t="s">
        <v>147</v>
      </c>
      <c r="E137" s="137" t="s">
        <v>759</v>
      </c>
      <c r="F137" s="138" t="s">
        <v>760</v>
      </c>
      <c r="G137" s="139" t="s">
        <v>159</v>
      </c>
      <c r="H137" s="140">
        <v>11.525</v>
      </c>
      <c r="I137" s="141"/>
      <c r="J137" s="141">
        <f>ROUND(I137*H137,2)</f>
        <v>0</v>
      </c>
      <c r="K137" s="142"/>
      <c r="L137" s="29"/>
      <c r="M137" s="143" t="s">
        <v>1</v>
      </c>
      <c r="N137" s="144" t="s">
        <v>33</v>
      </c>
      <c r="O137" s="145">
        <v>2.929E-2</v>
      </c>
      <c r="P137" s="145">
        <f>O137*H137</f>
        <v>0.33756724999999999</v>
      </c>
      <c r="Q137" s="145">
        <v>0</v>
      </c>
      <c r="R137" s="145">
        <f>Q137*H137</f>
        <v>0</v>
      </c>
      <c r="S137" s="145">
        <v>4.0000000000000001E-3</v>
      </c>
      <c r="T137" s="146">
        <f>S137*H137</f>
        <v>4.6100000000000002E-2</v>
      </c>
      <c r="AR137" s="147" t="s">
        <v>151</v>
      </c>
      <c r="AT137" s="147" t="s">
        <v>147</v>
      </c>
      <c r="AU137" s="147" t="s">
        <v>152</v>
      </c>
      <c r="AY137" s="17" t="s">
        <v>144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7" t="s">
        <v>152</v>
      </c>
      <c r="BK137" s="148">
        <f>ROUND(I137*H137,2)</f>
        <v>0</v>
      </c>
      <c r="BL137" s="17" t="s">
        <v>151</v>
      </c>
      <c r="BM137" s="147" t="s">
        <v>168</v>
      </c>
    </row>
    <row r="138" spans="2:65" s="13" customFormat="1" ht="22.5">
      <c r="B138" s="155"/>
      <c r="D138" s="150" t="s">
        <v>153</v>
      </c>
      <c r="E138" s="156" t="s">
        <v>1</v>
      </c>
      <c r="F138" s="157" t="s">
        <v>888</v>
      </c>
      <c r="H138" s="158">
        <v>6.375</v>
      </c>
      <c r="L138" s="155"/>
      <c r="M138" s="159"/>
      <c r="T138" s="160"/>
      <c r="AT138" s="156" t="s">
        <v>153</v>
      </c>
      <c r="AU138" s="156" t="s">
        <v>152</v>
      </c>
      <c r="AV138" s="13" t="s">
        <v>152</v>
      </c>
      <c r="AW138" s="13" t="s">
        <v>25</v>
      </c>
      <c r="AX138" s="13" t="s">
        <v>67</v>
      </c>
      <c r="AY138" s="156" t="s">
        <v>144</v>
      </c>
    </row>
    <row r="139" spans="2:65" s="13" customFormat="1">
      <c r="B139" s="155"/>
      <c r="D139" s="150" t="s">
        <v>153</v>
      </c>
      <c r="E139" s="156" t="s">
        <v>1</v>
      </c>
      <c r="F139" s="157" t="s">
        <v>885</v>
      </c>
      <c r="H139" s="158">
        <v>5.15</v>
      </c>
      <c r="L139" s="155"/>
      <c r="M139" s="159"/>
      <c r="T139" s="160"/>
      <c r="AT139" s="156" t="s">
        <v>153</v>
      </c>
      <c r="AU139" s="156" t="s">
        <v>152</v>
      </c>
      <c r="AV139" s="13" t="s">
        <v>152</v>
      </c>
      <c r="AW139" s="13" t="s">
        <v>25</v>
      </c>
      <c r="AX139" s="13" t="s">
        <v>67</v>
      </c>
      <c r="AY139" s="156" t="s">
        <v>144</v>
      </c>
    </row>
    <row r="140" spans="2:65" s="14" customFormat="1">
      <c r="B140" s="161"/>
      <c r="D140" s="150" t="s">
        <v>153</v>
      </c>
      <c r="E140" s="162" t="s">
        <v>1</v>
      </c>
      <c r="F140" s="163" t="s">
        <v>156</v>
      </c>
      <c r="H140" s="164">
        <v>11.525</v>
      </c>
      <c r="L140" s="161"/>
      <c r="M140" s="165"/>
      <c r="T140" s="166"/>
      <c r="AT140" s="162" t="s">
        <v>153</v>
      </c>
      <c r="AU140" s="162" t="s">
        <v>152</v>
      </c>
      <c r="AV140" s="14" t="s">
        <v>151</v>
      </c>
      <c r="AW140" s="14" t="s">
        <v>25</v>
      </c>
      <c r="AX140" s="14" t="s">
        <v>75</v>
      </c>
      <c r="AY140" s="162" t="s">
        <v>144</v>
      </c>
    </row>
    <row r="141" spans="2:65" s="1" customFormat="1" ht="21.75" customHeight="1">
      <c r="B141" s="135"/>
      <c r="C141" s="136" t="s">
        <v>171</v>
      </c>
      <c r="D141" s="136" t="s">
        <v>147</v>
      </c>
      <c r="E141" s="137" t="s">
        <v>323</v>
      </c>
      <c r="F141" s="138" t="s">
        <v>324</v>
      </c>
      <c r="G141" s="139" t="s">
        <v>325</v>
      </c>
      <c r="H141" s="140">
        <v>9.1999999999999998E-2</v>
      </c>
      <c r="I141" s="141"/>
      <c r="J141" s="141">
        <f>ROUND(I141*H141,2)</f>
        <v>0</v>
      </c>
      <c r="K141" s="142"/>
      <c r="L141" s="29"/>
      <c r="M141" s="143" t="s">
        <v>1</v>
      </c>
      <c r="N141" s="144" t="s">
        <v>33</v>
      </c>
      <c r="O141" s="145">
        <v>1.972</v>
      </c>
      <c r="P141" s="145">
        <f>O141*H141</f>
        <v>0.181424</v>
      </c>
      <c r="Q141" s="145">
        <v>0</v>
      </c>
      <c r="R141" s="145">
        <f>Q141*H141</f>
        <v>0</v>
      </c>
      <c r="S141" s="145">
        <v>0</v>
      </c>
      <c r="T141" s="146">
        <f>S141*H141</f>
        <v>0</v>
      </c>
      <c r="AR141" s="147" t="s">
        <v>151</v>
      </c>
      <c r="AT141" s="147" t="s">
        <v>147</v>
      </c>
      <c r="AU141" s="147" t="s">
        <v>152</v>
      </c>
      <c r="AY141" s="17" t="s">
        <v>144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7" t="s">
        <v>152</v>
      </c>
      <c r="BK141" s="148">
        <f>ROUND(I141*H141,2)</f>
        <v>0</v>
      </c>
      <c r="BL141" s="17" t="s">
        <v>151</v>
      </c>
      <c r="BM141" s="147" t="s">
        <v>101</v>
      </c>
    </row>
    <row r="142" spans="2:65" s="1" customFormat="1" ht="24.2" customHeight="1">
      <c r="B142" s="135"/>
      <c r="C142" s="136" t="s">
        <v>161</v>
      </c>
      <c r="D142" s="136" t="s">
        <v>147</v>
      </c>
      <c r="E142" s="137" t="s">
        <v>327</v>
      </c>
      <c r="F142" s="138" t="s">
        <v>328</v>
      </c>
      <c r="G142" s="139" t="s">
        <v>325</v>
      </c>
      <c r="H142" s="140">
        <v>0.184</v>
      </c>
      <c r="I142" s="141"/>
      <c r="J142" s="141">
        <f>ROUND(I142*H142,2)</f>
        <v>0</v>
      </c>
      <c r="K142" s="142"/>
      <c r="L142" s="29"/>
      <c r="M142" s="143" t="s">
        <v>1</v>
      </c>
      <c r="N142" s="144" t="s">
        <v>33</v>
      </c>
      <c r="O142" s="145">
        <v>0.61899999999999999</v>
      </c>
      <c r="P142" s="145">
        <f>O142*H142</f>
        <v>0.113896</v>
      </c>
      <c r="Q142" s="145">
        <v>0</v>
      </c>
      <c r="R142" s="145">
        <f>Q142*H142</f>
        <v>0</v>
      </c>
      <c r="S142" s="145">
        <v>0</v>
      </c>
      <c r="T142" s="146">
        <f>S142*H142</f>
        <v>0</v>
      </c>
      <c r="AR142" s="147" t="s">
        <v>151</v>
      </c>
      <c r="AT142" s="147" t="s">
        <v>147</v>
      </c>
      <c r="AU142" s="147" t="s">
        <v>152</v>
      </c>
      <c r="AY142" s="17" t="s">
        <v>144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7" t="s">
        <v>152</v>
      </c>
      <c r="BK142" s="148">
        <f>ROUND(I142*H142,2)</f>
        <v>0</v>
      </c>
      <c r="BL142" s="17" t="s">
        <v>151</v>
      </c>
      <c r="BM142" s="147" t="s">
        <v>178</v>
      </c>
    </row>
    <row r="143" spans="2:65" s="13" customFormat="1">
      <c r="B143" s="155"/>
      <c r="D143" s="150" t="s">
        <v>153</v>
      </c>
      <c r="E143" s="156" t="s">
        <v>1</v>
      </c>
      <c r="F143" s="157" t="s">
        <v>889</v>
      </c>
      <c r="H143" s="158">
        <v>0.184</v>
      </c>
      <c r="L143" s="155"/>
      <c r="M143" s="159"/>
      <c r="T143" s="160"/>
      <c r="AT143" s="156" t="s">
        <v>153</v>
      </c>
      <c r="AU143" s="156" t="s">
        <v>152</v>
      </c>
      <c r="AV143" s="13" t="s">
        <v>152</v>
      </c>
      <c r="AW143" s="13" t="s">
        <v>25</v>
      </c>
      <c r="AX143" s="13" t="s">
        <v>67</v>
      </c>
      <c r="AY143" s="156" t="s">
        <v>144</v>
      </c>
    </row>
    <row r="144" spans="2:65" s="14" customFormat="1">
      <c r="B144" s="161"/>
      <c r="D144" s="150" t="s">
        <v>153</v>
      </c>
      <c r="E144" s="162" t="s">
        <v>1</v>
      </c>
      <c r="F144" s="163" t="s">
        <v>156</v>
      </c>
      <c r="H144" s="164">
        <v>0.184</v>
      </c>
      <c r="L144" s="161"/>
      <c r="M144" s="165"/>
      <c r="T144" s="166"/>
      <c r="AT144" s="162" t="s">
        <v>153</v>
      </c>
      <c r="AU144" s="162" t="s">
        <v>152</v>
      </c>
      <c r="AV144" s="14" t="s">
        <v>151</v>
      </c>
      <c r="AW144" s="14" t="s">
        <v>25</v>
      </c>
      <c r="AX144" s="14" t="s">
        <v>75</v>
      </c>
      <c r="AY144" s="162" t="s">
        <v>144</v>
      </c>
    </row>
    <row r="145" spans="2:65" s="1" customFormat="1" ht="24.2" customHeight="1">
      <c r="B145" s="135"/>
      <c r="C145" s="136" t="s">
        <v>180</v>
      </c>
      <c r="D145" s="136" t="s">
        <v>147</v>
      </c>
      <c r="E145" s="137" t="s">
        <v>332</v>
      </c>
      <c r="F145" s="138" t="s">
        <v>333</v>
      </c>
      <c r="G145" s="139" t="s">
        <v>325</v>
      </c>
      <c r="H145" s="140">
        <v>9.1999999999999998E-2</v>
      </c>
      <c r="I145" s="141"/>
      <c r="J145" s="141">
        <f>ROUND(I145*H145,2)</f>
        <v>0</v>
      </c>
      <c r="K145" s="142"/>
      <c r="L145" s="29"/>
      <c r="M145" s="143" t="s">
        <v>1</v>
      </c>
      <c r="N145" s="144" t="s">
        <v>33</v>
      </c>
      <c r="O145" s="145">
        <v>0.89</v>
      </c>
      <c r="P145" s="145">
        <f>O145*H145</f>
        <v>8.1879999999999994E-2</v>
      </c>
      <c r="Q145" s="145">
        <v>0</v>
      </c>
      <c r="R145" s="145">
        <f>Q145*H145</f>
        <v>0</v>
      </c>
      <c r="S145" s="145">
        <v>0</v>
      </c>
      <c r="T145" s="146">
        <f>S145*H145</f>
        <v>0</v>
      </c>
      <c r="AR145" s="147" t="s">
        <v>151</v>
      </c>
      <c r="AT145" s="147" t="s">
        <v>147</v>
      </c>
      <c r="AU145" s="147" t="s">
        <v>152</v>
      </c>
      <c r="AY145" s="17" t="s">
        <v>144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7" t="s">
        <v>152</v>
      </c>
      <c r="BK145" s="148">
        <f>ROUND(I145*H145,2)</f>
        <v>0</v>
      </c>
      <c r="BL145" s="17" t="s">
        <v>151</v>
      </c>
      <c r="BM145" s="147" t="s">
        <v>183</v>
      </c>
    </row>
    <row r="146" spans="2:65" s="1" customFormat="1" ht="24.2" customHeight="1">
      <c r="B146" s="135"/>
      <c r="C146" s="136" t="s">
        <v>168</v>
      </c>
      <c r="D146" s="136" t="s">
        <v>147</v>
      </c>
      <c r="E146" s="137" t="s">
        <v>335</v>
      </c>
      <c r="F146" s="138" t="s">
        <v>336</v>
      </c>
      <c r="G146" s="139" t="s">
        <v>325</v>
      </c>
      <c r="H146" s="140">
        <v>0.46</v>
      </c>
      <c r="I146" s="141"/>
      <c r="J146" s="141">
        <f>ROUND(I146*H146,2)</f>
        <v>0</v>
      </c>
      <c r="K146" s="142"/>
      <c r="L146" s="29"/>
      <c r="M146" s="143" t="s">
        <v>1</v>
      </c>
      <c r="N146" s="144" t="s">
        <v>33</v>
      </c>
      <c r="O146" s="145">
        <v>0.1</v>
      </c>
      <c r="P146" s="145">
        <f>O146*H146</f>
        <v>4.6000000000000006E-2</v>
      </c>
      <c r="Q146" s="145">
        <v>0</v>
      </c>
      <c r="R146" s="145">
        <f>Q146*H146</f>
        <v>0</v>
      </c>
      <c r="S146" s="145">
        <v>0</v>
      </c>
      <c r="T146" s="146">
        <f>S146*H146</f>
        <v>0</v>
      </c>
      <c r="AR146" s="147" t="s">
        <v>151</v>
      </c>
      <c r="AT146" s="147" t="s">
        <v>147</v>
      </c>
      <c r="AU146" s="147" t="s">
        <v>152</v>
      </c>
      <c r="AY146" s="17" t="s">
        <v>144</v>
      </c>
      <c r="BE146" s="148">
        <f>IF(N146="základná",J146,0)</f>
        <v>0</v>
      </c>
      <c r="BF146" s="148">
        <f>IF(N146="znížená",J146,0)</f>
        <v>0</v>
      </c>
      <c r="BG146" s="148">
        <f>IF(N146="zákl. prenesená",J146,0)</f>
        <v>0</v>
      </c>
      <c r="BH146" s="148">
        <f>IF(N146="zníž. prenesená",J146,0)</f>
        <v>0</v>
      </c>
      <c r="BI146" s="148">
        <f>IF(N146="nulová",J146,0)</f>
        <v>0</v>
      </c>
      <c r="BJ146" s="17" t="s">
        <v>152</v>
      </c>
      <c r="BK146" s="148">
        <f>ROUND(I146*H146,2)</f>
        <v>0</v>
      </c>
      <c r="BL146" s="17" t="s">
        <v>151</v>
      </c>
      <c r="BM146" s="147" t="s">
        <v>187</v>
      </c>
    </row>
    <row r="147" spans="2:65" s="13" customFormat="1">
      <c r="B147" s="155"/>
      <c r="D147" s="150" t="s">
        <v>153</v>
      </c>
      <c r="E147" s="156" t="s">
        <v>1</v>
      </c>
      <c r="F147" s="157" t="s">
        <v>890</v>
      </c>
      <c r="H147" s="158">
        <v>0.45999999999999996</v>
      </c>
      <c r="L147" s="155"/>
      <c r="M147" s="159"/>
      <c r="T147" s="160"/>
      <c r="AT147" s="156" t="s">
        <v>153</v>
      </c>
      <c r="AU147" s="156" t="s">
        <v>152</v>
      </c>
      <c r="AV147" s="13" t="s">
        <v>152</v>
      </c>
      <c r="AW147" s="13" t="s">
        <v>25</v>
      </c>
      <c r="AX147" s="13" t="s">
        <v>67</v>
      </c>
      <c r="AY147" s="156" t="s">
        <v>144</v>
      </c>
    </row>
    <row r="148" spans="2:65" s="14" customFormat="1">
      <c r="B148" s="161"/>
      <c r="D148" s="150" t="s">
        <v>153</v>
      </c>
      <c r="E148" s="162" t="s">
        <v>1</v>
      </c>
      <c r="F148" s="163" t="s">
        <v>156</v>
      </c>
      <c r="H148" s="164">
        <v>0.45999999999999996</v>
      </c>
      <c r="L148" s="161"/>
      <c r="M148" s="165"/>
      <c r="T148" s="166"/>
      <c r="AT148" s="162" t="s">
        <v>153</v>
      </c>
      <c r="AU148" s="162" t="s">
        <v>152</v>
      </c>
      <c r="AV148" s="14" t="s">
        <v>151</v>
      </c>
      <c r="AW148" s="14" t="s">
        <v>25</v>
      </c>
      <c r="AX148" s="14" t="s">
        <v>75</v>
      </c>
      <c r="AY148" s="162" t="s">
        <v>144</v>
      </c>
    </row>
    <row r="149" spans="2:65" s="1" customFormat="1" ht="24.2" customHeight="1">
      <c r="B149" s="135"/>
      <c r="C149" s="136" t="s">
        <v>191</v>
      </c>
      <c r="D149" s="136" t="s">
        <v>147</v>
      </c>
      <c r="E149" s="137" t="s">
        <v>340</v>
      </c>
      <c r="F149" s="138" t="s">
        <v>341</v>
      </c>
      <c r="G149" s="139" t="s">
        <v>325</v>
      </c>
      <c r="H149" s="140">
        <v>9.1999999999999998E-2</v>
      </c>
      <c r="I149" s="141"/>
      <c r="J149" s="141">
        <f>ROUND(I149*H149,2)</f>
        <v>0</v>
      </c>
      <c r="K149" s="142"/>
      <c r="L149" s="29"/>
      <c r="M149" s="143" t="s">
        <v>1</v>
      </c>
      <c r="N149" s="144" t="s">
        <v>33</v>
      </c>
      <c r="O149" s="145">
        <v>0.749</v>
      </c>
      <c r="P149" s="145">
        <f>O149*H149</f>
        <v>6.8907999999999997E-2</v>
      </c>
      <c r="Q149" s="145">
        <v>0</v>
      </c>
      <c r="R149" s="145">
        <f>Q149*H149</f>
        <v>0</v>
      </c>
      <c r="S149" s="145">
        <v>0</v>
      </c>
      <c r="T149" s="146">
        <f>S149*H149</f>
        <v>0</v>
      </c>
      <c r="AR149" s="147" t="s">
        <v>151</v>
      </c>
      <c r="AT149" s="147" t="s">
        <v>147</v>
      </c>
      <c r="AU149" s="147" t="s">
        <v>152</v>
      </c>
      <c r="AY149" s="17" t="s">
        <v>144</v>
      </c>
      <c r="BE149" s="148">
        <f>IF(N149="základná",J149,0)</f>
        <v>0</v>
      </c>
      <c r="BF149" s="148">
        <f>IF(N149="znížená",J149,0)</f>
        <v>0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7" t="s">
        <v>152</v>
      </c>
      <c r="BK149" s="148">
        <f>ROUND(I149*H149,2)</f>
        <v>0</v>
      </c>
      <c r="BL149" s="17" t="s">
        <v>151</v>
      </c>
      <c r="BM149" s="147" t="s">
        <v>194</v>
      </c>
    </row>
    <row r="150" spans="2:65" s="1" customFormat="1" ht="24.2" customHeight="1">
      <c r="B150" s="135"/>
      <c r="C150" s="136" t="s">
        <v>101</v>
      </c>
      <c r="D150" s="136" t="s">
        <v>147</v>
      </c>
      <c r="E150" s="137" t="s">
        <v>343</v>
      </c>
      <c r="F150" s="138" t="s">
        <v>344</v>
      </c>
      <c r="G150" s="139" t="s">
        <v>325</v>
      </c>
      <c r="H150" s="140">
        <v>9.1999999999999998E-2</v>
      </c>
      <c r="I150" s="141"/>
      <c r="J150" s="141">
        <f>ROUND(I150*H150,2)</f>
        <v>0</v>
      </c>
      <c r="K150" s="142"/>
      <c r="L150" s="29"/>
      <c r="M150" s="143" t="s">
        <v>1</v>
      </c>
      <c r="N150" s="144" t="s">
        <v>33</v>
      </c>
      <c r="O150" s="145">
        <v>0</v>
      </c>
      <c r="P150" s="145">
        <f>O150*H150</f>
        <v>0</v>
      </c>
      <c r="Q150" s="145">
        <v>0</v>
      </c>
      <c r="R150" s="145">
        <f>Q150*H150</f>
        <v>0</v>
      </c>
      <c r="S150" s="145">
        <v>0</v>
      </c>
      <c r="T150" s="146">
        <f>S150*H150</f>
        <v>0</v>
      </c>
      <c r="AR150" s="147" t="s">
        <v>151</v>
      </c>
      <c r="AT150" s="147" t="s">
        <v>147</v>
      </c>
      <c r="AU150" s="147" t="s">
        <v>152</v>
      </c>
      <c r="AY150" s="17" t="s">
        <v>144</v>
      </c>
      <c r="BE150" s="148">
        <f>IF(N150="základná",J150,0)</f>
        <v>0</v>
      </c>
      <c r="BF150" s="148">
        <f>IF(N150="znížená",J150,0)</f>
        <v>0</v>
      </c>
      <c r="BG150" s="148">
        <f>IF(N150="zákl. prenesená",J150,0)</f>
        <v>0</v>
      </c>
      <c r="BH150" s="148">
        <f>IF(N150="zníž. prenesená",J150,0)</f>
        <v>0</v>
      </c>
      <c r="BI150" s="148">
        <f>IF(N150="nulová",J150,0)</f>
        <v>0</v>
      </c>
      <c r="BJ150" s="17" t="s">
        <v>152</v>
      </c>
      <c r="BK150" s="148">
        <f>ROUND(I150*H150,2)</f>
        <v>0</v>
      </c>
      <c r="BL150" s="17" t="s">
        <v>151</v>
      </c>
      <c r="BM150" s="147" t="s">
        <v>202</v>
      </c>
    </row>
    <row r="151" spans="2:65" s="1" customFormat="1" ht="16.5" customHeight="1">
      <c r="B151" s="135"/>
      <c r="C151" s="136" t="s">
        <v>207</v>
      </c>
      <c r="D151" s="136" t="s">
        <v>147</v>
      </c>
      <c r="E151" s="137" t="s">
        <v>347</v>
      </c>
      <c r="F151" s="138" t="s">
        <v>348</v>
      </c>
      <c r="G151" s="139" t="s">
        <v>223</v>
      </c>
      <c r="H151" s="140">
        <v>1</v>
      </c>
      <c r="I151" s="141"/>
      <c r="J151" s="141">
        <f>ROUND(I151*H151,2)</f>
        <v>0</v>
      </c>
      <c r="K151" s="142"/>
      <c r="L151" s="29"/>
      <c r="M151" s="143" t="s">
        <v>1</v>
      </c>
      <c r="N151" s="144" t="s">
        <v>33</v>
      </c>
      <c r="O151" s="145">
        <v>0</v>
      </c>
      <c r="P151" s="145">
        <f>O151*H151</f>
        <v>0</v>
      </c>
      <c r="Q151" s="145">
        <v>0</v>
      </c>
      <c r="R151" s="145">
        <f>Q151*H151</f>
        <v>0</v>
      </c>
      <c r="S151" s="145">
        <v>0</v>
      </c>
      <c r="T151" s="146">
        <f>S151*H151</f>
        <v>0</v>
      </c>
      <c r="AR151" s="147" t="s">
        <v>151</v>
      </c>
      <c r="AT151" s="147" t="s">
        <v>147</v>
      </c>
      <c r="AU151" s="147" t="s">
        <v>152</v>
      </c>
      <c r="AY151" s="17" t="s">
        <v>144</v>
      </c>
      <c r="BE151" s="148">
        <f>IF(N151="základná",J151,0)</f>
        <v>0</v>
      </c>
      <c r="BF151" s="148">
        <f>IF(N151="znížená",J151,0)</f>
        <v>0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7" t="s">
        <v>152</v>
      </c>
      <c r="BK151" s="148">
        <f>ROUND(I151*H151,2)</f>
        <v>0</v>
      </c>
      <c r="BL151" s="17" t="s">
        <v>151</v>
      </c>
      <c r="BM151" s="147" t="s">
        <v>210</v>
      </c>
    </row>
    <row r="152" spans="2:65" s="1" customFormat="1" ht="16.5" customHeight="1">
      <c r="B152" s="135"/>
      <c r="C152" s="136" t="s">
        <v>178</v>
      </c>
      <c r="D152" s="136" t="s">
        <v>147</v>
      </c>
      <c r="E152" s="137" t="s">
        <v>350</v>
      </c>
      <c r="F152" s="138" t="s">
        <v>351</v>
      </c>
      <c r="G152" s="139" t="s">
        <v>352</v>
      </c>
      <c r="H152" s="140">
        <v>800</v>
      </c>
      <c r="I152" s="141"/>
      <c r="J152" s="141">
        <f>ROUND(I152*H152,2)</f>
        <v>0</v>
      </c>
      <c r="K152" s="142"/>
      <c r="L152" s="29"/>
      <c r="M152" s="143" t="s">
        <v>1</v>
      </c>
      <c r="N152" s="144" t="s">
        <v>33</v>
      </c>
      <c r="O152" s="145">
        <v>0</v>
      </c>
      <c r="P152" s="145">
        <f>O152*H152</f>
        <v>0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151</v>
      </c>
      <c r="AT152" s="147" t="s">
        <v>147</v>
      </c>
      <c r="AU152" s="147" t="s">
        <v>152</v>
      </c>
      <c r="AY152" s="17" t="s">
        <v>144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7" t="s">
        <v>152</v>
      </c>
      <c r="BK152" s="148">
        <f>ROUND(I152*H152,2)</f>
        <v>0</v>
      </c>
      <c r="BL152" s="17" t="s">
        <v>151</v>
      </c>
      <c r="BM152" s="147" t="s">
        <v>215</v>
      </c>
    </row>
    <row r="153" spans="2:65" s="1" customFormat="1" ht="16.5" customHeight="1">
      <c r="B153" s="135"/>
      <c r="C153" s="136" t="s">
        <v>217</v>
      </c>
      <c r="D153" s="136" t="s">
        <v>147</v>
      </c>
      <c r="E153" s="137" t="s">
        <v>355</v>
      </c>
      <c r="F153" s="138" t="s">
        <v>356</v>
      </c>
      <c r="G153" s="139" t="s">
        <v>352</v>
      </c>
      <c r="H153" s="140">
        <v>800</v>
      </c>
      <c r="I153" s="141"/>
      <c r="J153" s="141">
        <f>ROUND(I153*H153,2)</f>
        <v>0</v>
      </c>
      <c r="K153" s="142"/>
      <c r="L153" s="29"/>
      <c r="M153" s="143" t="s">
        <v>1</v>
      </c>
      <c r="N153" s="144" t="s">
        <v>33</v>
      </c>
      <c r="O153" s="145">
        <v>0</v>
      </c>
      <c r="P153" s="145">
        <f>O153*H153</f>
        <v>0</v>
      </c>
      <c r="Q153" s="145">
        <v>0</v>
      </c>
      <c r="R153" s="145">
        <f>Q153*H153</f>
        <v>0</v>
      </c>
      <c r="S153" s="145">
        <v>0</v>
      </c>
      <c r="T153" s="146">
        <f>S153*H153</f>
        <v>0</v>
      </c>
      <c r="AR153" s="147" t="s">
        <v>151</v>
      </c>
      <c r="AT153" s="147" t="s">
        <v>147</v>
      </c>
      <c r="AU153" s="147" t="s">
        <v>152</v>
      </c>
      <c r="AY153" s="17" t="s">
        <v>144</v>
      </c>
      <c r="BE153" s="148">
        <f>IF(N153="základná",J153,0)</f>
        <v>0</v>
      </c>
      <c r="BF153" s="148">
        <f>IF(N153="znížená",J153,0)</f>
        <v>0</v>
      </c>
      <c r="BG153" s="148">
        <f>IF(N153="zákl. prenesená",J153,0)</f>
        <v>0</v>
      </c>
      <c r="BH153" s="148">
        <f>IF(N153="zníž. prenesená",J153,0)</f>
        <v>0</v>
      </c>
      <c r="BI153" s="148">
        <f>IF(N153="nulová",J153,0)</f>
        <v>0</v>
      </c>
      <c r="BJ153" s="17" t="s">
        <v>152</v>
      </c>
      <c r="BK153" s="148">
        <f>ROUND(I153*H153,2)</f>
        <v>0</v>
      </c>
      <c r="BL153" s="17" t="s">
        <v>151</v>
      </c>
      <c r="BM153" s="147" t="s">
        <v>220</v>
      </c>
    </row>
    <row r="154" spans="2:65" s="11" customFormat="1" ht="22.9" customHeight="1">
      <c r="B154" s="124"/>
      <c r="D154" s="125" t="s">
        <v>66</v>
      </c>
      <c r="E154" s="133" t="s">
        <v>358</v>
      </c>
      <c r="F154" s="133" t="s">
        <v>359</v>
      </c>
      <c r="J154" s="134">
        <f>BK154</f>
        <v>0</v>
      </c>
      <c r="L154" s="124"/>
      <c r="M154" s="128"/>
      <c r="P154" s="129">
        <f>SUM(P155:P161)</f>
        <v>0.83186179999999998</v>
      </c>
      <c r="R154" s="129">
        <f>SUM(R155:R161)</f>
        <v>0</v>
      </c>
      <c r="T154" s="130">
        <f>SUM(T155:T161)</f>
        <v>0</v>
      </c>
      <c r="AR154" s="125" t="s">
        <v>75</v>
      </c>
      <c r="AT154" s="131" t="s">
        <v>66</v>
      </c>
      <c r="AU154" s="131" t="s">
        <v>75</v>
      </c>
      <c r="AY154" s="125" t="s">
        <v>144</v>
      </c>
      <c r="BK154" s="132">
        <f>SUM(BK155:BK161)</f>
        <v>0</v>
      </c>
    </row>
    <row r="155" spans="2:65" s="1" customFormat="1" ht="21.75" customHeight="1">
      <c r="B155" s="135"/>
      <c r="C155" s="136" t="s">
        <v>183</v>
      </c>
      <c r="D155" s="136" t="s">
        <v>147</v>
      </c>
      <c r="E155" s="137" t="s">
        <v>360</v>
      </c>
      <c r="F155" s="138" t="s">
        <v>361</v>
      </c>
      <c r="G155" s="139" t="s">
        <v>325</v>
      </c>
      <c r="H155" s="140">
        <v>4.2000000000000003E-2</v>
      </c>
      <c r="I155" s="141"/>
      <c r="J155" s="141">
        <f>ROUND(I155*H155,2)</f>
        <v>0</v>
      </c>
      <c r="K155" s="142"/>
      <c r="L155" s="29"/>
      <c r="M155" s="143" t="s">
        <v>1</v>
      </c>
      <c r="N155" s="144" t="s">
        <v>33</v>
      </c>
      <c r="O155" s="145">
        <v>1.9162999999999999</v>
      </c>
      <c r="P155" s="145">
        <f>O155*H155</f>
        <v>8.0484600000000003E-2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151</v>
      </c>
      <c r="AT155" s="147" t="s">
        <v>147</v>
      </c>
      <c r="AU155" s="147" t="s">
        <v>152</v>
      </c>
      <c r="AY155" s="17" t="s">
        <v>144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7" t="s">
        <v>152</v>
      </c>
      <c r="BK155" s="148">
        <f>ROUND(I155*H155,2)</f>
        <v>0</v>
      </c>
      <c r="BL155" s="17" t="s">
        <v>151</v>
      </c>
      <c r="BM155" s="147" t="s">
        <v>224</v>
      </c>
    </row>
    <row r="156" spans="2:65" s="1" customFormat="1" ht="24.2" customHeight="1">
      <c r="B156" s="135"/>
      <c r="C156" s="136" t="s">
        <v>225</v>
      </c>
      <c r="D156" s="136" t="s">
        <v>147</v>
      </c>
      <c r="E156" s="137" t="s">
        <v>364</v>
      </c>
      <c r="F156" s="138" t="s">
        <v>365</v>
      </c>
      <c r="G156" s="139" t="s">
        <v>325</v>
      </c>
      <c r="H156" s="140">
        <v>8.4000000000000005E-2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33</v>
      </c>
      <c r="O156" s="145">
        <v>6.9800000000000001E-2</v>
      </c>
      <c r="P156" s="145">
        <f>O156*H156</f>
        <v>5.8632000000000007E-3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151</v>
      </c>
      <c r="AT156" s="147" t="s">
        <v>147</v>
      </c>
      <c r="AU156" s="147" t="s">
        <v>152</v>
      </c>
      <c r="AY156" s="17" t="s">
        <v>144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7" t="s">
        <v>152</v>
      </c>
      <c r="BK156" s="148">
        <f>ROUND(I156*H156,2)</f>
        <v>0</v>
      </c>
      <c r="BL156" s="17" t="s">
        <v>151</v>
      </c>
      <c r="BM156" s="147" t="s">
        <v>229</v>
      </c>
    </row>
    <row r="157" spans="2:65" s="13" customFormat="1">
      <c r="B157" s="155"/>
      <c r="D157" s="150" t="s">
        <v>153</v>
      </c>
      <c r="E157" s="156" t="s">
        <v>1</v>
      </c>
      <c r="F157" s="157" t="s">
        <v>891</v>
      </c>
      <c r="H157" s="158">
        <v>8.4000000000000005E-2</v>
      </c>
      <c r="L157" s="155"/>
      <c r="M157" s="159"/>
      <c r="T157" s="160"/>
      <c r="AT157" s="156" t="s">
        <v>153</v>
      </c>
      <c r="AU157" s="156" t="s">
        <v>152</v>
      </c>
      <c r="AV157" s="13" t="s">
        <v>152</v>
      </c>
      <c r="AW157" s="13" t="s">
        <v>25</v>
      </c>
      <c r="AX157" s="13" t="s">
        <v>67</v>
      </c>
      <c r="AY157" s="156" t="s">
        <v>144</v>
      </c>
    </row>
    <row r="158" spans="2:65" s="14" customFormat="1">
      <c r="B158" s="161"/>
      <c r="D158" s="150" t="s">
        <v>153</v>
      </c>
      <c r="E158" s="162" t="s">
        <v>1</v>
      </c>
      <c r="F158" s="163" t="s">
        <v>156</v>
      </c>
      <c r="H158" s="164">
        <v>8.4000000000000005E-2</v>
      </c>
      <c r="L158" s="161"/>
      <c r="M158" s="165"/>
      <c r="T158" s="166"/>
      <c r="AT158" s="162" t="s">
        <v>153</v>
      </c>
      <c r="AU158" s="162" t="s">
        <v>152</v>
      </c>
      <c r="AV158" s="14" t="s">
        <v>151</v>
      </c>
      <c r="AW158" s="14" t="s">
        <v>25</v>
      </c>
      <c r="AX158" s="14" t="s">
        <v>75</v>
      </c>
      <c r="AY158" s="162" t="s">
        <v>144</v>
      </c>
    </row>
    <row r="159" spans="2:65" s="1" customFormat="1" ht="24.2" customHeight="1">
      <c r="B159" s="135"/>
      <c r="C159" s="136" t="s">
        <v>187</v>
      </c>
      <c r="D159" s="136" t="s">
        <v>147</v>
      </c>
      <c r="E159" s="137" t="s">
        <v>368</v>
      </c>
      <c r="F159" s="138" t="s">
        <v>369</v>
      </c>
      <c r="G159" s="139" t="s">
        <v>325</v>
      </c>
      <c r="H159" s="140">
        <v>2.266</v>
      </c>
      <c r="I159" s="141"/>
      <c r="J159" s="141">
        <f>ROUND(I159*H159,2)</f>
        <v>0</v>
      </c>
      <c r="K159" s="142"/>
      <c r="L159" s="29"/>
      <c r="M159" s="143" t="s">
        <v>1</v>
      </c>
      <c r="N159" s="144" t="s">
        <v>33</v>
      </c>
      <c r="O159" s="145">
        <v>0.32900000000000001</v>
      </c>
      <c r="P159" s="145">
        <f>O159*H159</f>
        <v>0.74551400000000001</v>
      </c>
      <c r="Q159" s="145">
        <v>0</v>
      </c>
      <c r="R159" s="145">
        <f>Q159*H159</f>
        <v>0</v>
      </c>
      <c r="S159" s="145">
        <v>0</v>
      </c>
      <c r="T159" s="146">
        <f>S159*H159</f>
        <v>0</v>
      </c>
      <c r="AR159" s="147" t="s">
        <v>151</v>
      </c>
      <c r="AT159" s="147" t="s">
        <v>147</v>
      </c>
      <c r="AU159" s="147" t="s">
        <v>152</v>
      </c>
      <c r="AY159" s="17" t="s">
        <v>144</v>
      </c>
      <c r="BE159" s="148">
        <f>IF(N159="základná",J159,0)</f>
        <v>0</v>
      </c>
      <c r="BF159" s="148">
        <f>IF(N159="znížená",J159,0)</f>
        <v>0</v>
      </c>
      <c r="BG159" s="148">
        <f>IF(N159="zákl. prenesená",J159,0)</f>
        <v>0</v>
      </c>
      <c r="BH159" s="148">
        <f>IF(N159="zníž. prenesená",J159,0)</f>
        <v>0</v>
      </c>
      <c r="BI159" s="148">
        <f>IF(N159="nulová",J159,0)</f>
        <v>0</v>
      </c>
      <c r="BJ159" s="17" t="s">
        <v>152</v>
      </c>
      <c r="BK159" s="148">
        <f>ROUND(I159*H159,2)</f>
        <v>0</v>
      </c>
      <c r="BL159" s="17" t="s">
        <v>151</v>
      </c>
      <c r="BM159" s="147" t="s">
        <v>233</v>
      </c>
    </row>
    <row r="160" spans="2:65" s="13" customFormat="1">
      <c r="B160" s="155"/>
      <c r="D160" s="150" t="s">
        <v>153</v>
      </c>
      <c r="E160" s="156" t="s">
        <v>1</v>
      </c>
      <c r="F160" s="157" t="s">
        <v>892</v>
      </c>
      <c r="H160" s="158">
        <v>2.266</v>
      </c>
      <c r="L160" s="155"/>
      <c r="M160" s="159"/>
      <c r="T160" s="160"/>
      <c r="AT160" s="156" t="s">
        <v>153</v>
      </c>
      <c r="AU160" s="156" t="s">
        <v>152</v>
      </c>
      <c r="AV160" s="13" t="s">
        <v>152</v>
      </c>
      <c r="AW160" s="13" t="s">
        <v>25</v>
      </c>
      <c r="AX160" s="13" t="s">
        <v>67</v>
      </c>
      <c r="AY160" s="156" t="s">
        <v>144</v>
      </c>
    </row>
    <row r="161" spans="2:65" s="14" customFormat="1">
      <c r="B161" s="161"/>
      <c r="D161" s="150" t="s">
        <v>153</v>
      </c>
      <c r="E161" s="162" t="s">
        <v>1</v>
      </c>
      <c r="F161" s="163" t="s">
        <v>156</v>
      </c>
      <c r="H161" s="164">
        <v>2.266</v>
      </c>
      <c r="L161" s="161"/>
      <c r="M161" s="165"/>
      <c r="T161" s="166"/>
      <c r="AT161" s="162" t="s">
        <v>153</v>
      </c>
      <c r="AU161" s="162" t="s">
        <v>152</v>
      </c>
      <c r="AV161" s="14" t="s">
        <v>151</v>
      </c>
      <c r="AW161" s="14" t="s">
        <v>25</v>
      </c>
      <c r="AX161" s="14" t="s">
        <v>75</v>
      </c>
      <c r="AY161" s="162" t="s">
        <v>144</v>
      </c>
    </row>
    <row r="162" spans="2:65" s="11" customFormat="1" ht="25.9" customHeight="1">
      <c r="B162" s="124"/>
      <c r="D162" s="125" t="s">
        <v>66</v>
      </c>
      <c r="E162" s="126" t="s">
        <v>372</v>
      </c>
      <c r="F162" s="126" t="s">
        <v>373</v>
      </c>
      <c r="J162" s="127">
        <f>BK162</f>
        <v>0</v>
      </c>
      <c r="L162" s="124"/>
      <c r="M162" s="128"/>
      <c r="P162" s="129">
        <f>P163</f>
        <v>4.5549318300000001</v>
      </c>
      <c r="R162" s="129">
        <f>R163</f>
        <v>1.155436374E-2</v>
      </c>
      <c r="T162" s="130">
        <f>T163</f>
        <v>3.4574999999999996E-3</v>
      </c>
      <c r="AR162" s="125" t="s">
        <v>152</v>
      </c>
      <c r="AT162" s="131" t="s">
        <v>66</v>
      </c>
      <c r="AU162" s="131" t="s">
        <v>67</v>
      </c>
      <c r="AY162" s="125" t="s">
        <v>144</v>
      </c>
      <c r="BK162" s="132">
        <f>BK163</f>
        <v>0</v>
      </c>
    </row>
    <row r="163" spans="2:65" s="11" customFormat="1" ht="22.9" customHeight="1">
      <c r="B163" s="124"/>
      <c r="D163" s="125" t="s">
        <v>66</v>
      </c>
      <c r="E163" s="133" t="s">
        <v>635</v>
      </c>
      <c r="F163" s="133" t="s">
        <v>636</v>
      </c>
      <c r="J163" s="134">
        <f>BK163</f>
        <v>0</v>
      </c>
      <c r="L163" s="124"/>
      <c r="M163" s="128"/>
      <c r="P163" s="129">
        <f>SUM(P164:P193)</f>
        <v>4.5549318300000001</v>
      </c>
      <c r="R163" s="129">
        <f>SUM(R164:R193)</f>
        <v>1.155436374E-2</v>
      </c>
      <c r="T163" s="130">
        <f>SUM(T164:T193)</f>
        <v>3.4574999999999996E-3</v>
      </c>
      <c r="AR163" s="125" t="s">
        <v>152</v>
      </c>
      <c r="AT163" s="131" t="s">
        <v>66</v>
      </c>
      <c r="AU163" s="131" t="s">
        <v>75</v>
      </c>
      <c r="AY163" s="125" t="s">
        <v>144</v>
      </c>
      <c r="BK163" s="132">
        <f>SUM(BK164:BK193)</f>
        <v>0</v>
      </c>
    </row>
    <row r="164" spans="2:65" s="1" customFormat="1" ht="24.2" customHeight="1">
      <c r="B164" s="135"/>
      <c r="C164" s="136" t="s">
        <v>235</v>
      </c>
      <c r="D164" s="136" t="s">
        <v>147</v>
      </c>
      <c r="E164" s="137" t="s">
        <v>638</v>
      </c>
      <c r="F164" s="138" t="s">
        <v>639</v>
      </c>
      <c r="G164" s="139" t="s">
        <v>159</v>
      </c>
      <c r="H164" s="140">
        <v>11.525</v>
      </c>
      <c r="I164" s="141"/>
      <c r="J164" s="141">
        <f>ROUND(I164*H164,2)</f>
        <v>0</v>
      </c>
      <c r="K164" s="142"/>
      <c r="L164" s="29"/>
      <c r="M164" s="143" t="s">
        <v>1</v>
      </c>
      <c r="N164" s="144" t="s">
        <v>33</v>
      </c>
      <c r="O164" s="145">
        <v>5.8000000000000003E-2</v>
      </c>
      <c r="P164" s="145">
        <f>O164*H164</f>
        <v>0.6684500000000001</v>
      </c>
      <c r="Q164" s="145">
        <v>3.4800000000000001E-6</v>
      </c>
      <c r="R164" s="145">
        <f>Q164*H164</f>
        <v>4.0107000000000001E-5</v>
      </c>
      <c r="S164" s="145">
        <v>2.9999999999999997E-4</v>
      </c>
      <c r="T164" s="146">
        <f>S164*H164</f>
        <v>3.4574999999999996E-3</v>
      </c>
      <c r="AR164" s="147" t="s">
        <v>187</v>
      </c>
      <c r="AT164" s="147" t="s">
        <v>147</v>
      </c>
      <c r="AU164" s="147" t="s">
        <v>152</v>
      </c>
      <c r="AY164" s="17" t="s">
        <v>144</v>
      </c>
      <c r="BE164" s="148">
        <f>IF(N164="základná",J164,0)</f>
        <v>0</v>
      </c>
      <c r="BF164" s="148">
        <f>IF(N164="znížená",J164,0)</f>
        <v>0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7" t="s">
        <v>152</v>
      </c>
      <c r="BK164" s="148">
        <f>ROUND(I164*H164,2)</f>
        <v>0</v>
      </c>
      <c r="BL164" s="17" t="s">
        <v>187</v>
      </c>
      <c r="BM164" s="147" t="s">
        <v>238</v>
      </c>
    </row>
    <row r="165" spans="2:65" s="13" customFormat="1" ht="22.5">
      <c r="B165" s="155"/>
      <c r="D165" s="150" t="s">
        <v>153</v>
      </c>
      <c r="E165" s="156" t="s">
        <v>1</v>
      </c>
      <c r="F165" s="157" t="s">
        <v>884</v>
      </c>
      <c r="H165" s="158">
        <v>6.375</v>
      </c>
      <c r="L165" s="155"/>
      <c r="M165" s="159"/>
      <c r="T165" s="160"/>
      <c r="AT165" s="156" t="s">
        <v>153</v>
      </c>
      <c r="AU165" s="156" t="s">
        <v>152</v>
      </c>
      <c r="AV165" s="13" t="s">
        <v>152</v>
      </c>
      <c r="AW165" s="13" t="s">
        <v>25</v>
      </c>
      <c r="AX165" s="13" t="s">
        <v>67</v>
      </c>
      <c r="AY165" s="156" t="s">
        <v>144</v>
      </c>
    </row>
    <row r="166" spans="2:65" s="13" customFormat="1">
      <c r="B166" s="155"/>
      <c r="D166" s="150" t="s">
        <v>153</v>
      </c>
      <c r="E166" s="156" t="s">
        <v>1</v>
      </c>
      <c r="F166" s="157" t="s">
        <v>885</v>
      </c>
      <c r="H166" s="158">
        <v>5.15</v>
      </c>
      <c r="L166" s="155"/>
      <c r="M166" s="159"/>
      <c r="T166" s="160"/>
      <c r="AT166" s="156" t="s">
        <v>153</v>
      </c>
      <c r="AU166" s="156" t="s">
        <v>152</v>
      </c>
      <c r="AV166" s="13" t="s">
        <v>152</v>
      </c>
      <c r="AW166" s="13" t="s">
        <v>25</v>
      </c>
      <c r="AX166" s="13" t="s">
        <v>67</v>
      </c>
      <c r="AY166" s="156" t="s">
        <v>144</v>
      </c>
    </row>
    <row r="167" spans="2:65" s="14" customFormat="1">
      <c r="B167" s="161"/>
      <c r="D167" s="150" t="s">
        <v>153</v>
      </c>
      <c r="E167" s="162" t="s">
        <v>1</v>
      </c>
      <c r="F167" s="163" t="s">
        <v>156</v>
      </c>
      <c r="H167" s="164">
        <v>11.525</v>
      </c>
      <c r="L167" s="161"/>
      <c r="M167" s="165"/>
      <c r="T167" s="166"/>
      <c r="AT167" s="162" t="s">
        <v>153</v>
      </c>
      <c r="AU167" s="162" t="s">
        <v>152</v>
      </c>
      <c r="AV167" s="14" t="s">
        <v>151</v>
      </c>
      <c r="AW167" s="14" t="s">
        <v>25</v>
      </c>
      <c r="AX167" s="14" t="s">
        <v>75</v>
      </c>
      <c r="AY167" s="162" t="s">
        <v>144</v>
      </c>
    </row>
    <row r="168" spans="2:65" s="1" customFormat="1" ht="24.2" customHeight="1">
      <c r="B168" s="135"/>
      <c r="C168" s="136" t="s">
        <v>194</v>
      </c>
      <c r="D168" s="136" t="s">
        <v>147</v>
      </c>
      <c r="E168" s="137" t="s">
        <v>648</v>
      </c>
      <c r="F168" s="138" t="s">
        <v>649</v>
      </c>
      <c r="G168" s="139" t="s">
        <v>167</v>
      </c>
      <c r="H168" s="140">
        <v>23.05</v>
      </c>
      <c r="I168" s="141"/>
      <c r="J168" s="141">
        <f>ROUND(I168*H168,2)</f>
        <v>0</v>
      </c>
      <c r="K168" s="142"/>
      <c r="L168" s="29"/>
      <c r="M168" s="143" t="s">
        <v>1</v>
      </c>
      <c r="N168" s="144" t="s">
        <v>33</v>
      </c>
      <c r="O168" s="145">
        <v>2.5000000000000001E-2</v>
      </c>
      <c r="P168" s="145">
        <f>O168*H168</f>
        <v>0.57625000000000004</v>
      </c>
      <c r="Q168" s="145">
        <v>7.8000000000000005E-7</v>
      </c>
      <c r="R168" s="145">
        <f>Q168*H168</f>
        <v>1.7979000000000002E-5</v>
      </c>
      <c r="S168" s="145">
        <v>0</v>
      </c>
      <c r="T168" s="146">
        <f>S168*H168</f>
        <v>0</v>
      </c>
      <c r="AR168" s="147" t="s">
        <v>187</v>
      </c>
      <c r="AT168" s="147" t="s">
        <v>147</v>
      </c>
      <c r="AU168" s="147" t="s">
        <v>152</v>
      </c>
      <c r="AY168" s="17" t="s">
        <v>144</v>
      </c>
      <c r="BE168" s="148">
        <f>IF(N168="základná",J168,0)</f>
        <v>0</v>
      </c>
      <c r="BF168" s="148">
        <f>IF(N168="znížená",J168,0)</f>
        <v>0</v>
      </c>
      <c r="BG168" s="148">
        <f>IF(N168="zákl. prenesená",J168,0)</f>
        <v>0</v>
      </c>
      <c r="BH168" s="148">
        <f>IF(N168="zníž. prenesená",J168,0)</f>
        <v>0</v>
      </c>
      <c r="BI168" s="148">
        <f>IF(N168="nulová",J168,0)</f>
        <v>0</v>
      </c>
      <c r="BJ168" s="17" t="s">
        <v>152</v>
      </c>
      <c r="BK168" s="148">
        <f>ROUND(I168*H168,2)</f>
        <v>0</v>
      </c>
      <c r="BL168" s="17" t="s">
        <v>187</v>
      </c>
      <c r="BM168" s="147" t="s">
        <v>241</v>
      </c>
    </row>
    <row r="169" spans="2:65" s="13" customFormat="1" ht="22.5">
      <c r="B169" s="155"/>
      <c r="D169" s="150" t="s">
        <v>153</v>
      </c>
      <c r="E169" s="156" t="s">
        <v>1</v>
      </c>
      <c r="F169" s="157" t="s">
        <v>893</v>
      </c>
      <c r="H169" s="158">
        <v>12.75</v>
      </c>
      <c r="L169" s="155"/>
      <c r="M169" s="159"/>
      <c r="T169" s="160"/>
      <c r="AT169" s="156" t="s">
        <v>153</v>
      </c>
      <c r="AU169" s="156" t="s">
        <v>152</v>
      </c>
      <c r="AV169" s="13" t="s">
        <v>152</v>
      </c>
      <c r="AW169" s="13" t="s">
        <v>25</v>
      </c>
      <c r="AX169" s="13" t="s">
        <v>67</v>
      </c>
      <c r="AY169" s="156" t="s">
        <v>144</v>
      </c>
    </row>
    <row r="170" spans="2:65" s="13" customFormat="1" ht="22.5">
      <c r="B170" s="155"/>
      <c r="D170" s="150" t="s">
        <v>153</v>
      </c>
      <c r="E170" s="156" t="s">
        <v>1</v>
      </c>
      <c r="F170" s="157" t="s">
        <v>894</v>
      </c>
      <c r="H170" s="158">
        <v>10.3</v>
      </c>
      <c r="L170" s="155"/>
      <c r="M170" s="159"/>
      <c r="T170" s="160"/>
      <c r="AT170" s="156" t="s">
        <v>153</v>
      </c>
      <c r="AU170" s="156" t="s">
        <v>152</v>
      </c>
      <c r="AV170" s="13" t="s">
        <v>152</v>
      </c>
      <c r="AW170" s="13" t="s">
        <v>25</v>
      </c>
      <c r="AX170" s="13" t="s">
        <v>67</v>
      </c>
      <c r="AY170" s="156" t="s">
        <v>144</v>
      </c>
    </row>
    <row r="171" spans="2:65" s="14" customFormat="1">
      <c r="B171" s="161"/>
      <c r="D171" s="150" t="s">
        <v>153</v>
      </c>
      <c r="E171" s="162" t="s">
        <v>1</v>
      </c>
      <c r="F171" s="163" t="s">
        <v>156</v>
      </c>
      <c r="H171" s="164">
        <v>23.05</v>
      </c>
      <c r="L171" s="161"/>
      <c r="M171" s="165"/>
      <c r="T171" s="166"/>
      <c r="AT171" s="162" t="s">
        <v>153</v>
      </c>
      <c r="AU171" s="162" t="s">
        <v>152</v>
      </c>
      <c r="AV171" s="14" t="s">
        <v>151</v>
      </c>
      <c r="AW171" s="14" t="s">
        <v>25</v>
      </c>
      <c r="AX171" s="14" t="s">
        <v>75</v>
      </c>
      <c r="AY171" s="162" t="s">
        <v>144</v>
      </c>
    </row>
    <row r="172" spans="2:65" s="1" customFormat="1" ht="24.2" customHeight="1">
      <c r="B172" s="135"/>
      <c r="C172" s="136" t="s">
        <v>242</v>
      </c>
      <c r="D172" s="136" t="s">
        <v>147</v>
      </c>
      <c r="E172" s="137" t="s">
        <v>652</v>
      </c>
      <c r="F172" s="138" t="s">
        <v>653</v>
      </c>
      <c r="G172" s="139" t="s">
        <v>159</v>
      </c>
      <c r="H172" s="140">
        <v>11.525</v>
      </c>
      <c r="I172" s="141"/>
      <c r="J172" s="141">
        <f>ROUND(I172*H172,2)</f>
        <v>0</v>
      </c>
      <c r="K172" s="142"/>
      <c r="L172" s="29"/>
      <c r="M172" s="143" t="s">
        <v>1</v>
      </c>
      <c r="N172" s="144" t="s">
        <v>33</v>
      </c>
      <c r="O172" s="145">
        <v>3.023E-2</v>
      </c>
      <c r="P172" s="145">
        <f>O172*H172</f>
        <v>0.34840075000000004</v>
      </c>
      <c r="Q172" s="145">
        <v>1.2750000000000001E-4</v>
      </c>
      <c r="R172" s="145">
        <f>Q172*H172</f>
        <v>1.4694375000000003E-3</v>
      </c>
      <c r="S172" s="145">
        <v>0</v>
      </c>
      <c r="T172" s="146">
        <f>S172*H172</f>
        <v>0</v>
      </c>
      <c r="AR172" s="147" t="s">
        <v>187</v>
      </c>
      <c r="AT172" s="147" t="s">
        <v>147</v>
      </c>
      <c r="AU172" s="147" t="s">
        <v>152</v>
      </c>
      <c r="AY172" s="17" t="s">
        <v>144</v>
      </c>
      <c r="BE172" s="148">
        <f>IF(N172="základná",J172,0)</f>
        <v>0</v>
      </c>
      <c r="BF172" s="148">
        <f>IF(N172="znížená",J172,0)</f>
        <v>0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7" t="s">
        <v>152</v>
      </c>
      <c r="BK172" s="148">
        <f>ROUND(I172*H172,2)</f>
        <v>0</v>
      </c>
      <c r="BL172" s="17" t="s">
        <v>187</v>
      </c>
      <c r="BM172" s="147" t="s">
        <v>245</v>
      </c>
    </row>
    <row r="173" spans="2:65" s="1" customFormat="1" ht="24.2" customHeight="1">
      <c r="B173" s="135"/>
      <c r="C173" s="136" t="s">
        <v>202</v>
      </c>
      <c r="D173" s="136" t="s">
        <v>147</v>
      </c>
      <c r="E173" s="137" t="s">
        <v>656</v>
      </c>
      <c r="F173" s="138" t="s">
        <v>657</v>
      </c>
      <c r="G173" s="139" t="s">
        <v>159</v>
      </c>
      <c r="H173" s="140">
        <v>11.525</v>
      </c>
      <c r="I173" s="141"/>
      <c r="J173" s="141">
        <f>ROUND(I173*H173,2)</f>
        <v>0</v>
      </c>
      <c r="K173" s="142"/>
      <c r="L173" s="29"/>
      <c r="M173" s="143" t="s">
        <v>1</v>
      </c>
      <c r="N173" s="144" t="s">
        <v>33</v>
      </c>
      <c r="O173" s="145">
        <v>8.3000000000000001E-3</v>
      </c>
      <c r="P173" s="145">
        <f>O173*H173</f>
        <v>9.5657500000000006E-2</v>
      </c>
      <c r="Q173" s="145">
        <v>3.4800000000000001E-6</v>
      </c>
      <c r="R173" s="145">
        <f>Q173*H173</f>
        <v>4.0107000000000001E-5</v>
      </c>
      <c r="S173" s="145">
        <v>0</v>
      </c>
      <c r="T173" s="146">
        <f>S173*H173</f>
        <v>0</v>
      </c>
      <c r="AR173" s="147" t="s">
        <v>187</v>
      </c>
      <c r="AT173" s="147" t="s">
        <v>147</v>
      </c>
      <c r="AU173" s="147" t="s">
        <v>152</v>
      </c>
      <c r="AY173" s="17" t="s">
        <v>144</v>
      </c>
      <c r="BE173" s="148">
        <f>IF(N173="základná",J173,0)</f>
        <v>0</v>
      </c>
      <c r="BF173" s="148">
        <f>IF(N173="znížená",J173,0)</f>
        <v>0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7" t="s">
        <v>152</v>
      </c>
      <c r="BK173" s="148">
        <f>ROUND(I173*H173,2)</f>
        <v>0</v>
      </c>
      <c r="BL173" s="17" t="s">
        <v>187</v>
      </c>
      <c r="BM173" s="147" t="s">
        <v>249</v>
      </c>
    </row>
    <row r="174" spans="2:65" s="1" customFormat="1" ht="24.2" customHeight="1">
      <c r="B174" s="135"/>
      <c r="C174" s="136" t="s">
        <v>250</v>
      </c>
      <c r="D174" s="136" t="s">
        <v>147</v>
      </c>
      <c r="E174" s="137" t="s">
        <v>659</v>
      </c>
      <c r="F174" s="138" t="s">
        <v>660</v>
      </c>
      <c r="G174" s="139" t="s">
        <v>159</v>
      </c>
      <c r="H174" s="140">
        <v>11.525</v>
      </c>
      <c r="I174" s="141"/>
      <c r="J174" s="141">
        <f>ROUND(I174*H174,2)</f>
        <v>0</v>
      </c>
      <c r="K174" s="142"/>
      <c r="L174" s="29"/>
      <c r="M174" s="143" t="s">
        <v>1</v>
      </c>
      <c r="N174" s="144" t="s">
        <v>33</v>
      </c>
      <c r="O174" s="145">
        <v>1.0059999999999999E-2</v>
      </c>
      <c r="P174" s="145">
        <f>O174*H174</f>
        <v>0.1159415</v>
      </c>
      <c r="Q174" s="145">
        <v>3.116E-5</v>
      </c>
      <c r="R174" s="145">
        <f>Q174*H174</f>
        <v>3.5911900000000003E-4</v>
      </c>
      <c r="S174" s="145">
        <v>0</v>
      </c>
      <c r="T174" s="146">
        <f>S174*H174</f>
        <v>0</v>
      </c>
      <c r="AR174" s="147" t="s">
        <v>187</v>
      </c>
      <c r="AT174" s="147" t="s">
        <v>147</v>
      </c>
      <c r="AU174" s="147" t="s">
        <v>152</v>
      </c>
      <c r="AY174" s="17" t="s">
        <v>144</v>
      </c>
      <c r="BE174" s="148">
        <f>IF(N174="základná",J174,0)</f>
        <v>0</v>
      </c>
      <c r="BF174" s="148">
        <f>IF(N174="znížená",J174,0)</f>
        <v>0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7" t="s">
        <v>152</v>
      </c>
      <c r="BK174" s="148">
        <f>ROUND(I174*H174,2)</f>
        <v>0</v>
      </c>
      <c r="BL174" s="17" t="s">
        <v>187</v>
      </c>
      <c r="BM174" s="147" t="s">
        <v>253</v>
      </c>
    </row>
    <row r="175" spans="2:65" s="1" customFormat="1" ht="24.2" customHeight="1">
      <c r="B175" s="135"/>
      <c r="C175" s="136" t="s">
        <v>210</v>
      </c>
      <c r="D175" s="136" t="s">
        <v>147</v>
      </c>
      <c r="E175" s="137" t="s">
        <v>738</v>
      </c>
      <c r="F175" s="138" t="s">
        <v>739</v>
      </c>
      <c r="G175" s="139" t="s">
        <v>159</v>
      </c>
      <c r="H175" s="140">
        <v>10.6</v>
      </c>
      <c r="I175" s="141"/>
      <c r="J175" s="141">
        <f>ROUND(I175*H175,2)</f>
        <v>0</v>
      </c>
      <c r="K175" s="142"/>
      <c r="L175" s="29"/>
      <c r="M175" s="143" t="s">
        <v>1</v>
      </c>
      <c r="N175" s="144" t="s">
        <v>33</v>
      </c>
      <c r="O175" s="145">
        <v>4.5280000000000001E-2</v>
      </c>
      <c r="P175" s="145">
        <f>O175*H175</f>
        <v>0.47996800000000001</v>
      </c>
      <c r="Q175" s="145">
        <v>1.5725E-4</v>
      </c>
      <c r="R175" s="145">
        <f>Q175*H175</f>
        <v>1.6668499999999999E-3</v>
      </c>
      <c r="S175" s="145">
        <v>0</v>
      </c>
      <c r="T175" s="146">
        <f>S175*H175</f>
        <v>0</v>
      </c>
      <c r="AR175" s="147" t="s">
        <v>187</v>
      </c>
      <c r="AT175" s="147" t="s">
        <v>147</v>
      </c>
      <c r="AU175" s="147" t="s">
        <v>152</v>
      </c>
      <c r="AY175" s="17" t="s">
        <v>144</v>
      </c>
      <c r="BE175" s="148">
        <f>IF(N175="základná",J175,0)</f>
        <v>0</v>
      </c>
      <c r="BF175" s="148">
        <f>IF(N175="znížená",J175,0)</f>
        <v>0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7" t="s">
        <v>152</v>
      </c>
      <c r="BK175" s="148">
        <f>ROUND(I175*H175,2)</f>
        <v>0</v>
      </c>
      <c r="BL175" s="17" t="s">
        <v>187</v>
      </c>
      <c r="BM175" s="147" t="s">
        <v>256</v>
      </c>
    </row>
    <row r="176" spans="2:65" s="12" customFormat="1">
      <c r="B176" s="149"/>
      <c r="D176" s="150" t="s">
        <v>153</v>
      </c>
      <c r="E176" s="151" t="s">
        <v>1</v>
      </c>
      <c r="F176" s="152" t="s">
        <v>784</v>
      </c>
      <c r="H176" s="151" t="s">
        <v>1</v>
      </c>
      <c r="L176" s="149"/>
      <c r="M176" s="153"/>
      <c r="T176" s="154"/>
      <c r="AT176" s="151" t="s">
        <v>153</v>
      </c>
      <c r="AU176" s="151" t="s">
        <v>152</v>
      </c>
      <c r="AV176" s="12" t="s">
        <v>75</v>
      </c>
      <c r="AW176" s="12" t="s">
        <v>25</v>
      </c>
      <c r="AX176" s="12" t="s">
        <v>67</v>
      </c>
      <c r="AY176" s="151" t="s">
        <v>144</v>
      </c>
    </row>
    <row r="177" spans="2:65" s="13" customFormat="1">
      <c r="B177" s="155"/>
      <c r="D177" s="150" t="s">
        <v>153</v>
      </c>
      <c r="E177" s="156" t="s">
        <v>1</v>
      </c>
      <c r="F177" s="157" t="s">
        <v>817</v>
      </c>
      <c r="H177" s="158">
        <v>1.8</v>
      </c>
      <c r="L177" s="155"/>
      <c r="M177" s="159"/>
      <c r="T177" s="160"/>
      <c r="AT177" s="156" t="s">
        <v>153</v>
      </c>
      <c r="AU177" s="156" t="s">
        <v>152</v>
      </c>
      <c r="AV177" s="13" t="s">
        <v>152</v>
      </c>
      <c r="AW177" s="13" t="s">
        <v>25</v>
      </c>
      <c r="AX177" s="13" t="s">
        <v>67</v>
      </c>
      <c r="AY177" s="156" t="s">
        <v>144</v>
      </c>
    </row>
    <row r="178" spans="2:65" s="13" customFormat="1">
      <c r="B178" s="155"/>
      <c r="D178" s="150" t="s">
        <v>153</v>
      </c>
      <c r="E178" s="156" t="s">
        <v>1</v>
      </c>
      <c r="F178" s="157" t="s">
        <v>895</v>
      </c>
      <c r="H178" s="158">
        <v>4.8</v>
      </c>
      <c r="L178" s="155"/>
      <c r="M178" s="159"/>
      <c r="T178" s="160"/>
      <c r="AT178" s="156" t="s">
        <v>153</v>
      </c>
      <c r="AU178" s="156" t="s">
        <v>152</v>
      </c>
      <c r="AV178" s="13" t="s">
        <v>152</v>
      </c>
      <c r="AW178" s="13" t="s">
        <v>25</v>
      </c>
      <c r="AX178" s="13" t="s">
        <v>67</v>
      </c>
      <c r="AY178" s="156" t="s">
        <v>144</v>
      </c>
    </row>
    <row r="179" spans="2:65" s="12" customFormat="1">
      <c r="B179" s="149"/>
      <c r="D179" s="150" t="s">
        <v>153</v>
      </c>
      <c r="E179" s="151" t="s">
        <v>1</v>
      </c>
      <c r="F179" s="152" t="s">
        <v>788</v>
      </c>
      <c r="H179" s="151" t="s">
        <v>1</v>
      </c>
      <c r="L179" s="149"/>
      <c r="M179" s="153"/>
      <c r="T179" s="154"/>
      <c r="AT179" s="151" t="s">
        <v>153</v>
      </c>
      <c r="AU179" s="151" t="s">
        <v>152</v>
      </c>
      <c r="AV179" s="12" t="s">
        <v>75</v>
      </c>
      <c r="AW179" s="12" t="s">
        <v>25</v>
      </c>
      <c r="AX179" s="12" t="s">
        <v>67</v>
      </c>
      <c r="AY179" s="151" t="s">
        <v>144</v>
      </c>
    </row>
    <row r="180" spans="2:65" s="13" customFormat="1">
      <c r="B180" s="155"/>
      <c r="D180" s="150" t="s">
        <v>153</v>
      </c>
      <c r="E180" s="156" t="s">
        <v>1</v>
      </c>
      <c r="F180" s="157" t="s">
        <v>151</v>
      </c>
      <c r="H180" s="158">
        <v>4</v>
      </c>
      <c r="L180" s="155"/>
      <c r="M180" s="159"/>
      <c r="T180" s="160"/>
      <c r="AT180" s="156" t="s">
        <v>153</v>
      </c>
      <c r="AU180" s="156" t="s">
        <v>152</v>
      </c>
      <c r="AV180" s="13" t="s">
        <v>152</v>
      </c>
      <c r="AW180" s="13" t="s">
        <v>25</v>
      </c>
      <c r="AX180" s="13" t="s">
        <v>67</v>
      </c>
      <c r="AY180" s="156" t="s">
        <v>144</v>
      </c>
    </row>
    <row r="181" spans="2:65" s="14" customFormat="1">
      <c r="B181" s="161"/>
      <c r="D181" s="150" t="s">
        <v>153</v>
      </c>
      <c r="E181" s="162" t="s">
        <v>1</v>
      </c>
      <c r="F181" s="163" t="s">
        <v>156</v>
      </c>
      <c r="H181" s="164">
        <v>10.6</v>
      </c>
      <c r="L181" s="161"/>
      <c r="M181" s="165"/>
      <c r="T181" s="166"/>
      <c r="AT181" s="162" t="s">
        <v>153</v>
      </c>
      <c r="AU181" s="162" t="s">
        <v>152</v>
      </c>
      <c r="AV181" s="14" t="s">
        <v>151</v>
      </c>
      <c r="AW181" s="14" t="s">
        <v>25</v>
      </c>
      <c r="AX181" s="14" t="s">
        <v>75</v>
      </c>
      <c r="AY181" s="162" t="s">
        <v>144</v>
      </c>
    </row>
    <row r="182" spans="2:65" s="1" customFormat="1" ht="24.2" customHeight="1">
      <c r="B182" s="135"/>
      <c r="C182" s="136" t="s">
        <v>7</v>
      </c>
      <c r="D182" s="136" t="s">
        <v>147</v>
      </c>
      <c r="E182" s="137" t="s">
        <v>663</v>
      </c>
      <c r="F182" s="138" t="s">
        <v>664</v>
      </c>
      <c r="G182" s="139" t="s">
        <v>159</v>
      </c>
      <c r="H182" s="140">
        <v>13.077999999999999</v>
      </c>
      <c r="I182" s="141"/>
      <c r="J182" s="141">
        <f>ROUND(I182*H182,2)</f>
        <v>0</v>
      </c>
      <c r="K182" s="142"/>
      <c r="L182" s="29"/>
      <c r="M182" s="143" t="s">
        <v>1</v>
      </c>
      <c r="N182" s="144" t="s">
        <v>33</v>
      </c>
      <c r="O182" s="145">
        <v>5.0360000000000002E-2</v>
      </c>
      <c r="P182" s="145">
        <f>O182*H182</f>
        <v>0.65860808000000004</v>
      </c>
      <c r="Q182" s="145">
        <v>1.9858000000000001E-4</v>
      </c>
      <c r="R182" s="145">
        <f>Q182*H182</f>
        <v>2.5970292400000002E-3</v>
      </c>
      <c r="S182" s="145">
        <v>0</v>
      </c>
      <c r="T182" s="146">
        <f>S182*H182</f>
        <v>0</v>
      </c>
      <c r="AR182" s="147" t="s">
        <v>187</v>
      </c>
      <c r="AT182" s="147" t="s">
        <v>147</v>
      </c>
      <c r="AU182" s="147" t="s">
        <v>152</v>
      </c>
      <c r="AY182" s="17" t="s">
        <v>144</v>
      </c>
      <c r="BE182" s="148">
        <f>IF(N182="základná",J182,0)</f>
        <v>0</v>
      </c>
      <c r="BF182" s="148">
        <f>IF(N182="znížená",J182,0)</f>
        <v>0</v>
      </c>
      <c r="BG182" s="148">
        <f>IF(N182="zákl. prenesená",J182,0)</f>
        <v>0</v>
      </c>
      <c r="BH182" s="148">
        <f>IF(N182="zníž. prenesená",J182,0)</f>
        <v>0</v>
      </c>
      <c r="BI182" s="148">
        <f>IF(N182="nulová",J182,0)</f>
        <v>0</v>
      </c>
      <c r="BJ182" s="17" t="s">
        <v>152</v>
      </c>
      <c r="BK182" s="148">
        <f>ROUND(I182*H182,2)</f>
        <v>0</v>
      </c>
      <c r="BL182" s="17" t="s">
        <v>187</v>
      </c>
      <c r="BM182" s="147" t="s">
        <v>259</v>
      </c>
    </row>
    <row r="183" spans="2:65" s="13" customFormat="1">
      <c r="B183" s="155"/>
      <c r="D183" s="150" t="s">
        <v>153</v>
      </c>
      <c r="E183" s="156" t="s">
        <v>1</v>
      </c>
      <c r="F183" s="157" t="s">
        <v>896</v>
      </c>
      <c r="H183" s="158">
        <v>10.0625</v>
      </c>
      <c r="L183" s="155"/>
      <c r="M183" s="159"/>
      <c r="T183" s="160"/>
      <c r="AT183" s="156" t="s">
        <v>153</v>
      </c>
      <c r="AU183" s="156" t="s">
        <v>152</v>
      </c>
      <c r="AV183" s="13" t="s">
        <v>152</v>
      </c>
      <c r="AW183" s="13" t="s">
        <v>25</v>
      </c>
      <c r="AX183" s="13" t="s">
        <v>67</v>
      </c>
      <c r="AY183" s="156" t="s">
        <v>144</v>
      </c>
    </row>
    <row r="184" spans="2:65" s="13" customFormat="1">
      <c r="B184" s="155"/>
      <c r="D184" s="150" t="s">
        <v>153</v>
      </c>
      <c r="E184" s="156" t="s">
        <v>1</v>
      </c>
      <c r="F184" s="157" t="s">
        <v>897</v>
      </c>
      <c r="H184" s="158">
        <v>3.0150000000000001</v>
      </c>
      <c r="L184" s="155"/>
      <c r="M184" s="159"/>
      <c r="T184" s="160"/>
      <c r="AT184" s="156" t="s">
        <v>153</v>
      </c>
      <c r="AU184" s="156" t="s">
        <v>152</v>
      </c>
      <c r="AV184" s="13" t="s">
        <v>152</v>
      </c>
      <c r="AW184" s="13" t="s">
        <v>25</v>
      </c>
      <c r="AX184" s="13" t="s">
        <v>67</v>
      </c>
      <c r="AY184" s="156" t="s">
        <v>144</v>
      </c>
    </row>
    <row r="185" spans="2:65" s="14" customFormat="1">
      <c r="B185" s="161"/>
      <c r="D185" s="150" t="s">
        <v>153</v>
      </c>
      <c r="E185" s="162" t="s">
        <v>1</v>
      </c>
      <c r="F185" s="163" t="s">
        <v>156</v>
      </c>
      <c r="H185" s="164">
        <v>13.077500000000001</v>
      </c>
      <c r="L185" s="161"/>
      <c r="M185" s="165"/>
      <c r="T185" s="166"/>
      <c r="AT185" s="162" t="s">
        <v>153</v>
      </c>
      <c r="AU185" s="162" t="s">
        <v>152</v>
      </c>
      <c r="AV185" s="14" t="s">
        <v>151</v>
      </c>
      <c r="AW185" s="14" t="s">
        <v>25</v>
      </c>
      <c r="AX185" s="14" t="s">
        <v>75</v>
      </c>
      <c r="AY185" s="162" t="s">
        <v>144</v>
      </c>
    </row>
    <row r="186" spans="2:65" s="1" customFormat="1" ht="33" customHeight="1">
      <c r="B186" s="135"/>
      <c r="C186" s="136" t="s">
        <v>215</v>
      </c>
      <c r="D186" s="136" t="s">
        <v>147</v>
      </c>
      <c r="E186" s="137" t="s">
        <v>789</v>
      </c>
      <c r="F186" s="138" t="s">
        <v>790</v>
      </c>
      <c r="G186" s="139" t="s">
        <v>159</v>
      </c>
      <c r="H186" s="140">
        <v>11.525</v>
      </c>
      <c r="I186" s="141"/>
      <c r="J186" s="141">
        <f>ROUND(I186*H186,2)</f>
        <v>0</v>
      </c>
      <c r="K186" s="142"/>
      <c r="L186" s="29"/>
      <c r="M186" s="143" t="s">
        <v>1</v>
      </c>
      <c r="N186" s="144" t="s">
        <v>33</v>
      </c>
      <c r="O186" s="145">
        <v>8.5500000000000007E-2</v>
      </c>
      <c r="P186" s="145">
        <f>O186*H186</f>
        <v>0.98538750000000008</v>
      </c>
      <c r="Q186" s="145">
        <v>2.7579999999999998E-4</v>
      </c>
      <c r="R186" s="145">
        <f>Q186*H186</f>
        <v>3.1785949999999998E-3</v>
      </c>
      <c r="S186" s="145">
        <v>0</v>
      </c>
      <c r="T186" s="146">
        <f>S186*H186</f>
        <v>0</v>
      </c>
      <c r="AR186" s="147" t="s">
        <v>187</v>
      </c>
      <c r="AT186" s="147" t="s">
        <v>147</v>
      </c>
      <c r="AU186" s="147" t="s">
        <v>152</v>
      </c>
      <c r="AY186" s="17" t="s">
        <v>144</v>
      </c>
      <c r="BE186" s="148">
        <f>IF(N186="základná",J186,0)</f>
        <v>0</v>
      </c>
      <c r="BF186" s="148">
        <f>IF(N186="znížená",J186,0)</f>
        <v>0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7" t="s">
        <v>152</v>
      </c>
      <c r="BK186" s="148">
        <f>ROUND(I186*H186,2)</f>
        <v>0</v>
      </c>
      <c r="BL186" s="17" t="s">
        <v>187</v>
      </c>
      <c r="BM186" s="147" t="s">
        <v>263</v>
      </c>
    </row>
    <row r="187" spans="2:65" s="13" customFormat="1" ht="22.5">
      <c r="B187" s="155"/>
      <c r="D187" s="150" t="s">
        <v>153</v>
      </c>
      <c r="E187" s="156" t="s">
        <v>1</v>
      </c>
      <c r="F187" s="157" t="s">
        <v>884</v>
      </c>
      <c r="H187" s="158">
        <v>6.375</v>
      </c>
      <c r="L187" s="155"/>
      <c r="M187" s="159"/>
      <c r="T187" s="160"/>
      <c r="AT187" s="156" t="s">
        <v>153</v>
      </c>
      <c r="AU187" s="156" t="s">
        <v>152</v>
      </c>
      <c r="AV187" s="13" t="s">
        <v>152</v>
      </c>
      <c r="AW187" s="13" t="s">
        <v>25</v>
      </c>
      <c r="AX187" s="13" t="s">
        <v>67</v>
      </c>
      <c r="AY187" s="156" t="s">
        <v>144</v>
      </c>
    </row>
    <row r="188" spans="2:65" s="13" customFormat="1">
      <c r="B188" s="155"/>
      <c r="D188" s="150" t="s">
        <v>153</v>
      </c>
      <c r="E188" s="156" t="s">
        <v>1</v>
      </c>
      <c r="F188" s="157" t="s">
        <v>885</v>
      </c>
      <c r="H188" s="158">
        <v>5.15</v>
      </c>
      <c r="L188" s="155"/>
      <c r="M188" s="159"/>
      <c r="T188" s="160"/>
      <c r="AT188" s="156" t="s">
        <v>153</v>
      </c>
      <c r="AU188" s="156" t="s">
        <v>152</v>
      </c>
      <c r="AV188" s="13" t="s">
        <v>152</v>
      </c>
      <c r="AW188" s="13" t="s">
        <v>25</v>
      </c>
      <c r="AX188" s="13" t="s">
        <v>67</v>
      </c>
      <c r="AY188" s="156" t="s">
        <v>144</v>
      </c>
    </row>
    <row r="189" spans="2:65" s="14" customFormat="1">
      <c r="B189" s="161"/>
      <c r="D189" s="150" t="s">
        <v>153</v>
      </c>
      <c r="E189" s="162" t="s">
        <v>1</v>
      </c>
      <c r="F189" s="163" t="s">
        <v>156</v>
      </c>
      <c r="H189" s="164">
        <v>11.525</v>
      </c>
      <c r="L189" s="161"/>
      <c r="M189" s="165"/>
      <c r="T189" s="166"/>
      <c r="AT189" s="162" t="s">
        <v>153</v>
      </c>
      <c r="AU189" s="162" t="s">
        <v>152</v>
      </c>
      <c r="AV189" s="14" t="s">
        <v>151</v>
      </c>
      <c r="AW189" s="14" t="s">
        <v>25</v>
      </c>
      <c r="AX189" s="14" t="s">
        <v>75</v>
      </c>
      <c r="AY189" s="162" t="s">
        <v>144</v>
      </c>
    </row>
    <row r="190" spans="2:65" s="1" customFormat="1" ht="24.2" customHeight="1">
      <c r="B190" s="135"/>
      <c r="C190" s="136" t="s">
        <v>265</v>
      </c>
      <c r="D190" s="136" t="s">
        <v>147</v>
      </c>
      <c r="E190" s="137" t="s">
        <v>667</v>
      </c>
      <c r="F190" s="138" t="s">
        <v>668</v>
      </c>
      <c r="G190" s="139" t="s">
        <v>167</v>
      </c>
      <c r="H190" s="140">
        <v>23.05</v>
      </c>
      <c r="I190" s="141"/>
      <c r="J190" s="141">
        <f>ROUND(I190*H190,2)</f>
        <v>0</v>
      </c>
      <c r="K190" s="142"/>
      <c r="L190" s="29"/>
      <c r="M190" s="143" t="s">
        <v>1</v>
      </c>
      <c r="N190" s="144" t="s">
        <v>33</v>
      </c>
      <c r="O190" s="145">
        <v>2.717E-2</v>
      </c>
      <c r="P190" s="145">
        <f>O190*H190</f>
        <v>0.62626850000000001</v>
      </c>
      <c r="Q190" s="145">
        <v>9.48E-5</v>
      </c>
      <c r="R190" s="145">
        <f>Q190*H190</f>
        <v>2.1851399999999999E-3</v>
      </c>
      <c r="S190" s="145">
        <v>0</v>
      </c>
      <c r="T190" s="146">
        <f>S190*H190</f>
        <v>0</v>
      </c>
      <c r="AR190" s="147" t="s">
        <v>187</v>
      </c>
      <c r="AT190" s="147" t="s">
        <v>147</v>
      </c>
      <c r="AU190" s="147" t="s">
        <v>152</v>
      </c>
      <c r="AY190" s="17" t="s">
        <v>144</v>
      </c>
      <c r="BE190" s="148">
        <f>IF(N190="základná",J190,0)</f>
        <v>0</v>
      </c>
      <c r="BF190" s="148">
        <f>IF(N190="znížená",J190,0)</f>
        <v>0</v>
      </c>
      <c r="BG190" s="148">
        <f>IF(N190="zákl. prenesená",J190,0)</f>
        <v>0</v>
      </c>
      <c r="BH190" s="148">
        <f>IF(N190="zníž. prenesená",J190,0)</f>
        <v>0</v>
      </c>
      <c r="BI190" s="148">
        <f>IF(N190="nulová",J190,0)</f>
        <v>0</v>
      </c>
      <c r="BJ190" s="17" t="s">
        <v>152</v>
      </c>
      <c r="BK190" s="148">
        <f>ROUND(I190*H190,2)</f>
        <v>0</v>
      </c>
      <c r="BL190" s="17" t="s">
        <v>187</v>
      </c>
      <c r="BM190" s="147" t="s">
        <v>268</v>
      </c>
    </row>
    <row r="191" spans="2:65" s="13" customFormat="1" ht="22.5">
      <c r="B191" s="155"/>
      <c r="D191" s="150" t="s">
        <v>153</v>
      </c>
      <c r="E191" s="156" t="s">
        <v>1</v>
      </c>
      <c r="F191" s="157" t="s">
        <v>893</v>
      </c>
      <c r="H191" s="158">
        <v>12.75</v>
      </c>
      <c r="L191" s="155"/>
      <c r="M191" s="159"/>
      <c r="T191" s="160"/>
      <c r="AT191" s="156" t="s">
        <v>153</v>
      </c>
      <c r="AU191" s="156" t="s">
        <v>152</v>
      </c>
      <c r="AV191" s="13" t="s">
        <v>152</v>
      </c>
      <c r="AW191" s="13" t="s">
        <v>25</v>
      </c>
      <c r="AX191" s="13" t="s">
        <v>67</v>
      </c>
      <c r="AY191" s="156" t="s">
        <v>144</v>
      </c>
    </row>
    <row r="192" spans="2:65" s="13" customFormat="1" ht="22.5">
      <c r="B192" s="155"/>
      <c r="D192" s="150" t="s">
        <v>153</v>
      </c>
      <c r="E192" s="156" t="s">
        <v>1</v>
      </c>
      <c r="F192" s="157" t="s">
        <v>894</v>
      </c>
      <c r="H192" s="158">
        <v>10.3</v>
      </c>
      <c r="L192" s="155"/>
      <c r="M192" s="159"/>
      <c r="T192" s="160"/>
      <c r="AT192" s="156" t="s">
        <v>153</v>
      </c>
      <c r="AU192" s="156" t="s">
        <v>152</v>
      </c>
      <c r="AV192" s="13" t="s">
        <v>152</v>
      </c>
      <c r="AW192" s="13" t="s">
        <v>25</v>
      </c>
      <c r="AX192" s="13" t="s">
        <v>67</v>
      </c>
      <c r="AY192" s="156" t="s">
        <v>144</v>
      </c>
    </row>
    <row r="193" spans="2:65" s="14" customFormat="1">
      <c r="B193" s="161"/>
      <c r="D193" s="150" t="s">
        <v>153</v>
      </c>
      <c r="E193" s="162" t="s">
        <v>1</v>
      </c>
      <c r="F193" s="163" t="s">
        <v>156</v>
      </c>
      <c r="H193" s="164">
        <v>23.05</v>
      </c>
      <c r="L193" s="161"/>
      <c r="M193" s="165"/>
      <c r="T193" s="166"/>
      <c r="AT193" s="162" t="s">
        <v>153</v>
      </c>
      <c r="AU193" s="162" t="s">
        <v>152</v>
      </c>
      <c r="AV193" s="14" t="s">
        <v>151</v>
      </c>
      <c r="AW193" s="14" t="s">
        <v>25</v>
      </c>
      <c r="AX193" s="14" t="s">
        <v>75</v>
      </c>
      <c r="AY193" s="162" t="s">
        <v>144</v>
      </c>
    </row>
    <row r="194" spans="2:65" s="11" customFormat="1" ht="25.9" customHeight="1">
      <c r="B194" s="124"/>
      <c r="D194" s="125" t="s">
        <v>66</v>
      </c>
      <c r="E194" s="126" t="s">
        <v>674</v>
      </c>
      <c r="F194" s="126" t="s">
        <v>675</v>
      </c>
      <c r="J194" s="127">
        <f>BK194</f>
        <v>0</v>
      </c>
      <c r="L194" s="124"/>
      <c r="M194" s="128"/>
      <c r="P194" s="129">
        <f>P195</f>
        <v>8.48</v>
      </c>
      <c r="R194" s="129">
        <f>R195</f>
        <v>0</v>
      </c>
      <c r="T194" s="130">
        <f>T195</f>
        <v>0</v>
      </c>
      <c r="AR194" s="125" t="s">
        <v>151</v>
      </c>
      <c r="AT194" s="131" t="s">
        <v>66</v>
      </c>
      <c r="AU194" s="131" t="s">
        <v>67</v>
      </c>
      <c r="AY194" s="125" t="s">
        <v>144</v>
      </c>
      <c r="BK194" s="132">
        <f>BK195</f>
        <v>0</v>
      </c>
    </row>
    <row r="195" spans="2:65" s="1" customFormat="1" ht="37.9" customHeight="1">
      <c r="B195" s="135"/>
      <c r="C195" s="136" t="s">
        <v>220</v>
      </c>
      <c r="D195" s="136" t="s">
        <v>147</v>
      </c>
      <c r="E195" s="137" t="s">
        <v>676</v>
      </c>
      <c r="F195" s="138" t="s">
        <v>677</v>
      </c>
      <c r="G195" s="139" t="s">
        <v>678</v>
      </c>
      <c r="H195" s="140">
        <v>8</v>
      </c>
      <c r="I195" s="141"/>
      <c r="J195" s="141">
        <f>ROUND(I195*H195,2)</f>
        <v>0</v>
      </c>
      <c r="K195" s="142"/>
      <c r="L195" s="29"/>
      <c r="M195" s="183" t="s">
        <v>1</v>
      </c>
      <c r="N195" s="184" t="s">
        <v>33</v>
      </c>
      <c r="O195" s="185">
        <v>1.06</v>
      </c>
      <c r="P195" s="185">
        <f>O195*H195</f>
        <v>8.48</v>
      </c>
      <c r="Q195" s="185">
        <v>0</v>
      </c>
      <c r="R195" s="185">
        <f>Q195*H195</f>
        <v>0</v>
      </c>
      <c r="S195" s="185">
        <v>0</v>
      </c>
      <c r="T195" s="186">
        <f>S195*H195</f>
        <v>0</v>
      </c>
      <c r="AR195" s="147" t="s">
        <v>679</v>
      </c>
      <c r="AT195" s="147" t="s">
        <v>147</v>
      </c>
      <c r="AU195" s="147" t="s">
        <v>75</v>
      </c>
      <c r="AY195" s="17" t="s">
        <v>144</v>
      </c>
      <c r="BE195" s="148">
        <f>IF(N195="základná",J195,0)</f>
        <v>0</v>
      </c>
      <c r="BF195" s="148">
        <f>IF(N195="znížená",J195,0)</f>
        <v>0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7" t="s">
        <v>152</v>
      </c>
      <c r="BK195" s="148">
        <f>ROUND(I195*H195,2)</f>
        <v>0</v>
      </c>
      <c r="BL195" s="17" t="s">
        <v>679</v>
      </c>
      <c r="BM195" s="147" t="s">
        <v>898</v>
      </c>
    </row>
    <row r="196" spans="2:65" s="1" customFormat="1" ht="6.95" customHeight="1">
      <c r="B196" s="44"/>
      <c r="C196" s="45"/>
      <c r="D196" s="45"/>
      <c r="E196" s="45"/>
      <c r="F196" s="45"/>
      <c r="G196" s="45"/>
      <c r="H196" s="45"/>
      <c r="I196" s="45"/>
      <c r="J196" s="45"/>
      <c r="K196" s="45"/>
      <c r="L196" s="29"/>
    </row>
  </sheetData>
  <autoFilter ref="C122:K195" xr:uid="{00000000-0009-0000-0000-000009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95"/>
  <sheetViews>
    <sheetView showGridLines="0" topLeftCell="A108" workbookViewId="0">
      <selection activeCell="J137" sqref="J13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7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103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75</v>
      </c>
    </row>
    <row r="4" spans="2:46" ht="24.95" customHeight="1">
      <c r="B4" s="20"/>
      <c r="D4" s="21" t="s">
        <v>104</v>
      </c>
      <c r="L4" s="20"/>
      <c r="M4" s="88" t="s">
        <v>9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6" t="s">
        <v>12</v>
      </c>
      <c r="L6" s="20"/>
    </row>
    <row r="7" spans="2:46" ht="16.5" customHeight="1">
      <c r="B7" s="20"/>
      <c r="E7" s="225" t="str">
        <f>'Rekapitulácia stavby'!K6</f>
        <v>MHTH_Teplárenská - Rekonštrukcia miestnosti v budove SP 12 na +4,200</v>
      </c>
      <c r="F7" s="226"/>
      <c r="G7" s="226"/>
      <c r="H7" s="226"/>
      <c r="L7" s="20"/>
    </row>
    <row r="8" spans="2:46" s="1" customFormat="1" ht="12" customHeight="1">
      <c r="B8" s="29"/>
      <c r="D8" s="26" t="s">
        <v>105</v>
      </c>
      <c r="L8" s="29"/>
    </row>
    <row r="9" spans="2:46" s="1" customFormat="1" ht="16.5" customHeight="1">
      <c r="B9" s="29"/>
      <c r="E9" s="201" t="s">
        <v>899</v>
      </c>
      <c r="F9" s="224"/>
      <c r="G9" s="224"/>
      <c r="H9" s="22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13</v>
      </c>
      <c r="F11" s="24" t="s">
        <v>1</v>
      </c>
      <c r="I11" s="26" t="s">
        <v>14</v>
      </c>
      <c r="J11" s="24" t="s">
        <v>1</v>
      </c>
      <c r="L11" s="29"/>
    </row>
    <row r="12" spans="2:46" s="1" customFormat="1" ht="12" customHeight="1">
      <c r="B12" s="29"/>
      <c r="D12" s="26" t="s">
        <v>15</v>
      </c>
      <c r="F12" s="24" t="s">
        <v>16</v>
      </c>
      <c r="I12" s="26" t="s">
        <v>17</v>
      </c>
      <c r="J12" s="52" t="str">
        <f>'Rekapitulácia stavby'!AN8</f>
        <v>16. 9. 2026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19</v>
      </c>
      <c r="I14" s="26" t="s">
        <v>20</v>
      </c>
      <c r="J14" s="24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4" t="str">
        <f>IF('Rekapitulácia stavby'!E11="","",'Rekapitulácia stavby'!E11)</f>
        <v xml:space="preserve"> </v>
      </c>
      <c r="I15" s="26" t="s">
        <v>21</v>
      </c>
      <c r="J15" s="24" t="str">
        <f>IF('Rekapitulácia stavby'!AN11="","",'Rekapitulácia stavby'!AN11)</f>
        <v/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22</v>
      </c>
      <c r="I17" s="26" t="s">
        <v>20</v>
      </c>
      <c r="J17" s="24" t="str">
        <f>'Rekapitulácia stavby'!AN13</f>
        <v/>
      </c>
      <c r="L17" s="29"/>
    </row>
    <row r="18" spans="2:12" s="1" customFormat="1" ht="18" customHeight="1">
      <c r="B18" s="29"/>
      <c r="E18" s="218" t="str">
        <f>'Rekapitulácia stavby'!E14</f>
        <v xml:space="preserve"> </v>
      </c>
      <c r="F18" s="218"/>
      <c r="G18" s="218"/>
      <c r="H18" s="218"/>
      <c r="I18" s="26" t="s">
        <v>21</v>
      </c>
      <c r="J18" s="24" t="str">
        <f>'Rekapitulácia stavby'!AN14</f>
        <v/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23</v>
      </c>
      <c r="I20" s="26" t="s">
        <v>20</v>
      </c>
      <c r="J20" s="24" t="str">
        <f>IF('Rekapitulácia stavby'!AN16="","",'Rekapitulácia stavby'!AN16)</f>
        <v/>
      </c>
      <c r="L20" s="29"/>
    </row>
    <row r="21" spans="2:12" s="1" customFormat="1" ht="18" customHeight="1">
      <c r="B21" s="29"/>
      <c r="E21" s="24" t="str">
        <f>IF('Rekapitulácia stavby'!E17="","",'Rekapitulácia stavby'!E17)</f>
        <v xml:space="preserve"> </v>
      </c>
      <c r="I21" s="26" t="s">
        <v>21</v>
      </c>
      <c r="J21" s="24" t="str">
        <f>IF('Rekapitulácia stavby'!AN17="","",'Rekapitulácia stavby'!AN17)</f>
        <v/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24</v>
      </c>
      <c r="I23" s="26" t="s">
        <v>20</v>
      </c>
      <c r="J23" s="24" t="str">
        <f>IF('Rekapitulácia stavby'!AN19="","",'Rekapitulácia stavby'!AN19)</f>
        <v/>
      </c>
      <c r="L23" s="29"/>
    </row>
    <row r="24" spans="2:12" s="1" customFormat="1" ht="18" customHeight="1">
      <c r="B24" s="29"/>
      <c r="E24" s="24" t="str">
        <f>IF('Rekapitulácia stavby'!E20="","",'Rekapitulácia stavby'!E20)</f>
        <v xml:space="preserve"> </v>
      </c>
      <c r="I24" s="26" t="s">
        <v>21</v>
      </c>
      <c r="J24" s="24" t="str">
        <f>IF('Rekapitulácia stavby'!AN20="","",'Rekapitulácia stavby'!AN20)</f>
        <v/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26</v>
      </c>
      <c r="L26" s="29"/>
    </row>
    <row r="27" spans="2:12" s="7" customFormat="1" ht="16.5" customHeight="1">
      <c r="B27" s="89"/>
      <c r="E27" s="197" t="s">
        <v>1</v>
      </c>
      <c r="F27" s="197"/>
      <c r="G27" s="197"/>
      <c r="H27" s="197"/>
      <c r="L27" s="89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25.35" customHeight="1">
      <c r="B30" s="29"/>
      <c r="D30" s="90" t="s">
        <v>27</v>
      </c>
      <c r="J30" s="66">
        <f>ROUND(J123, 2)</f>
        <v>0</v>
      </c>
      <c r="L30" s="29"/>
    </row>
    <row r="31" spans="2:12" s="1" customFormat="1" ht="6.95" customHeight="1">
      <c r="B31" s="29"/>
      <c r="D31" s="53"/>
      <c r="E31" s="53"/>
      <c r="F31" s="53"/>
      <c r="G31" s="53"/>
      <c r="H31" s="53"/>
      <c r="I31" s="53"/>
      <c r="J31" s="53"/>
      <c r="K31" s="53"/>
      <c r="L31" s="29"/>
    </row>
    <row r="32" spans="2:12" s="1" customFormat="1" ht="14.45" customHeight="1">
      <c r="B32" s="29"/>
      <c r="F32" s="32" t="s">
        <v>29</v>
      </c>
      <c r="I32" s="32" t="s">
        <v>28</v>
      </c>
      <c r="J32" s="32" t="s">
        <v>30</v>
      </c>
      <c r="L32" s="29"/>
    </row>
    <row r="33" spans="2:12" s="1" customFormat="1" ht="14.45" customHeight="1">
      <c r="B33" s="29"/>
      <c r="D33" s="55" t="s">
        <v>31</v>
      </c>
      <c r="E33" s="34" t="s">
        <v>32</v>
      </c>
      <c r="F33" s="91">
        <f>ROUND((SUM(BE123:BE194)),  2)</f>
        <v>0</v>
      </c>
      <c r="G33" s="92"/>
      <c r="H33" s="92"/>
      <c r="I33" s="93">
        <v>0.23</v>
      </c>
      <c r="J33" s="91">
        <f>ROUND(((SUM(BE123:BE194))*I33),  2)</f>
        <v>0</v>
      </c>
      <c r="L33" s="29"/>
    </row>
    <row r="34" spans="2:12" s="1" customFormat="1" ht="14.45" customHeight="1">
      <c r="B34" s="29"/>
      <c r="E34" s="34" t="s">
        <v>33</v>
      </c>
      <c r="F34" s="94">
        <f>ROUND((SUM(BF123:BF194)),  2)</f>
        <v>0</v>
      </c>
      <c r="I34" s="95">
        <v>0.23</v>
      </c>
      <c r="J34" s="94">
        <f>ROUND(((SUM(BF123:BF194))*I34),  2)</f>
        <v>0</v>
      </c>
      <c r="L34" s="29"/>
    </row>
    <row r="35" spans="2:12" s="1" customFormat="1" ht="14.45" hidden="1" customHeight="1">
      <c r="B35" s="29"/>
      <c r="E35" s="26" t="s">
        <v>34</v>
      </c>
      <c r="F35" s="94">
        <f>ROUND((SUM(BG123:BG194)),  2)</f>
        <v>0</v>
      </c>
      <c r="I35" s="95">
        <v>0.23</v>
      </c>
      <c r="J35" s="94">
        <f>0</f>
        <v>0</v>
      </c>
      <c r="L35" s="29"/>
    </row>
    <row r="36" spans="2:12" s="1" customFormat="1" ht="14.45" hidden="1" customHeight="1">
      <c r="B36" s="29"/>
      <c r="E36" s="26" t="s">
        <v>35</v>
      </c>
      <c r="F36" s="94">
        <f>ROUND((SUM(BH123:BH194)),  2)</f>
        <v>0</v>
      </c>
      <c r="I36" s="95">
        <v>0.23</v>
      </c>
      <c r="J36" s="94">
        <f>0</f>
        <v>0</v>
      </c>
      <c r="L36" s="29"/>
    </row>
    <row r="37" spans="2:12" s="1" customFormat="1" ht="14.45" hidden="1" customHeight="1">
      <c r="B37" s="29"/>
      <c r="E37" s="34" t="s">
        <v>36</v>
      </c>
      <c r="F37" s="91">
        <f>ROUND((SUM(BI123:BI194)),  2)</f>
        <v>0</v>
      </c>
      <c r="G37" s="92"/>
      <c r="H37" s="92"/>
      <c r="I37" s="93">
        <v>0</v>
      </c>
      <c r="J37" s="91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96"/>
      <c r="D39" s="97" t="s">
        <v>37</v>
      </c>
      <c r="E39" s="57"/>
      <c r="F39" s="57"/>
      <c r="G39" s="98" t="s">
        <v>38</v>
      </c>
      <c r="H39" s="99" t="s">
        <v>39</v>
      </c>
      <c r="I39" s="57"/>
      <c r="J39" s="100">
        <f>SUM(J30:J37)</f>
        <v>0</v>
      </c>
      <c r="K39" s="101"/>
      <c r="L39" s="29"/>
    </row>
    <row r="40" spans="2:12" s="1" customFormat="1" ht="14.45" customHeight="1">
      <c r="B40" s="29"/>
      <c r="L40" s="29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29"/>
      <c r="D50" s="41" t="s">
        <v>40</v>
      </c>
      <c r="E50" s="42"/>
      <c r="F50" s="42"/>
      <c r="G50" s="41" t="s">
        <v>41</v>
      </c>
      <c r="H50" s="42"/>
      <c r="I50" s="42"/>
      <c r="J50" s="42"/>
      <c r="K50" s="42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29"/>
      <c r="D61" s="43" t="s">
        <v>42</v>
      </c>
      <c r="E61" s="31"/>
      <c r="F61" s="102" t="s">
        <v>43</v>
      </c>
      <c r="G61" s="43" t="s">
        <v>42</v>
      </c>
      <c r="H61" s="31"/>
      <c r="I61" s="31"/>
      <c r="J61" s="103" t="s">
        <v>43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29"/>
      <c r="D65" s="41" t="s">
        <v>44</v>
      </c>
      <c r="E65" s="42"/>
      <c r="F65" s="42"/>
      <c r="G65" s="41" t="s">
        <v>45</v>
      </c>
      <c r="H65" s="42"/>
      <c r="I65" s="42"/>
      <c r="J65" s="42"/>
      <c r="K65" s="42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29"/>
      <c r="D76" s="43" t="s">
        <v>42</v>
      </c>
      <c r="E76" s="31"/>
      <c r="F76" s="102" t="s">
        <v>43</v>
      </c>
      <c r="G76" s="43" t="s">
        <v>42</v>
      </c>
      <c r="H76" s="31"/>
      <c r="I76" s="31"/>
      <c r="J76" s="103" t="s">
        <v>43</v>
      </c>
      <c r="K76" s="31"/>
      <c r="L76" s="29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5" customHeight="1">
      <c r="B82" s="29"/>
      <c r="C82" s="21" t="s">
        <v>107</v>
      </c>
      <c r="L82" s="29"/>
    </row>
    <row r="83" spans="2:47" s="1" customFormat="1" ht="6.95" customHeight="1">
      <c r="B83" s="29"/>
      <c r="L83" s="29"/>
    </row>
    <row r="84" spans="2:47" s="1" customFormat="1" ht="12" customHeight="1">
      <c r="B84" s="29"/>
      <c r="C84" s="26" t="s">
        <v>12</v>
      </c>
      <c r="L84" s="29"/>
    </row>
    <row r="85" spans="2:47" s="1" customFormat="1" ht="16.5" customHeight="1">
      <c r="B85" s="29"/>
      <c r="E85" s="225" t="str">
        <f>E7</f>
        <v>MHTH_Teplárenská - Rekonštrukcia miestnosti v budove SP 12 na +4,200</v>
      </c>
      <c r="F85" s="226"/>
      <c r="G85" s="226"/>
      <c r="H85" s="226"/>
      <c r="L85" s="29"/>
    </row>
    <row r="86" spans="2:47" s="1" customFormat="1" ht="12" customHeight="1">
      <c r="B86" s="29"/>
      <c r="C86" s="26" t="s">
        <v>105</v>
      </c>
      <c r="L86" s="29"/>
    </row>
    <row r="87" spans="2:47" s="1" customFormat="1" ht="16.5" customHeight="1">
      <c r="B87" s="29"/>
      <c r="E87" s="201" t="str">
        <f>E9</f>
        <v>10 - 2.25 Sklad-Kuchynka</v>
      </c>
      <c r="F87" s="224"/>
      <c r="G87" s="224"/>
      <c r="H87" s="224"/>
      <c r="L87" s="29"/>
    </row>
    <row r="88" spans="2:47" s="1" customFormat="1" ht="6.95" customHeight="1">
      <c r="B88" s="29"/>
      <c r="L88" s="29"/>
    </row>
    <row r="89" spans="2:47" s="1" customFormat="1" ht="12" customHeight="1">
      <c r="B89" s="29"/>
      <c r="C89" s="26" t="s">
        <v>15</v>
      </c>
      <c r="F89" s="24" t="str">
        <f>F12</f>
        <v xml:space="preserve"> </v>
      </c>
      <c r="I89" s="26" t="s">
        <v>17</v>
      </c>
      <c r="J89" s="52" t="str">
        <f>IF(J12="","",J12)</f>
        <v>16. 9. 2026</v>
      </c>
      <c r="L89" s="29"/>
    </row>
    <row r="90" spans="2:47" s="1" customFormat="1" ht="6.95" customHeight="1">
      <c r="B90" s="29"/>
      <c r="L90" s="29"/>
    </row>
    <row r="91" spans="2:47" s="1" customFormat="1" ht="15.2" customHeight="1">
      <c r="B91" s="29"/>
      <c r="C91" s="26" t="s">
        <v>19</v>
      </c>
      <c r="F91" s="24" t="str">
        <f>E15</f>
        <v xml:space="preserve"> </v>
      </c>
      <c r="I91" s="26" t="s">
        <v>23</v>
      </c>
      <c r="J91" s="27" t="str">
        <f>E21</f>
        <v xml:space="preserve"> </v>
      </c>
      <c r="L91" s="29"/>
    </row>
    <row r="92" spans="2:47" s="1" customFormat="1" ht="15.2" customHeight="1">
      <c r="B92" s="29"/>
      <c r="C92" s="26" t="s">
        <v>22</v>
      </c>
      <c r="F92" s="24" t="str">
        <f>IF(E18="","",E18)</f>
        <v xml:space="preserve"> </v>
      </c>
      <c r="I92" s="26" t="s">
        <v>24</v>
      </c>
      <c r="J92" s="27" t="str">
        <f>E24</f>
        <v xml:space="preserve"> 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4" t="s">
        <v>108</v>
      </c>
      <c r="D94" s="96"/>
      <c r="E94" s="96"/>
      <c r="F94" s="96"/>
      <c r="G94" s="96"/>
      <c r="H94" s="96"/>
      <c r="I94" s="96"/>
      <c r="J94" s="105" t="s">
        <v>109</v>
      </c>
      <c r="K94" s="96"/>
      <c r="L94" s="29"/>
    </row>
    <row r="95" spans="2:47" s="1" customFormat="1" ht="10.35" customHeight="1">
      <c r="B95" s="29"/>
      <c r="L95" s="29"/>
    </row>
    <row r="96" spans="2:47" s="1" customFormat="1" ht="22.9" customHeight="1">
      <c r="B96" s="29"/>
      <c r="C96" s="106" t="s">
        <v>110</v>
      </c>
      <c r="J96" s="66">
        <f>J123</f>
        <v>0</v>
      </c>
      <c r="L96" s="29"/>
      <c r="AU96" s="17" t="s">
        <v>111</v>
      </c>
    </row>
    <row r="97" spans="2:12" s="8" customFormat="1" ht="24.95" customHeight="1">
      <c r="B97" s="107"/>
      <c r="D97" s="108" t="s">
        <v>112</v>
      </c>
      <c r="E97" s="109"/>
      <c r="F97" s="109"/>
      <c r="G97" s="109"/>
      <c r="H97" s="109"/>
      <c r="I97" s="109"/>
      <c r="J97" s="110">
        <f>J124</f>
        <v>0</v>
      </c>
      <c r="L97" s="107"/>
    </row>
    <row r="98" spans="2:12" s="9" customFormat="1" ht="19.899999999999999" customHeight="1">
      <c r="B98" s="111"/>
      <c r="D98" s="112" t="s">
        <v>114</v>
      </c>
      <c r="E98" s="113"/>
      <c r="F98" s="113"/>
      <c r="G98" s="113"/>
      <c r="H98" s="113"/>
      <c r="I98" s="113"/>
      <c r="J98" s="114">
        <f>J125</f>
        <v>0</v>
      </c>
      <c r="L98" s="111"/>
    </row>
    <row r="99" spans="2:12" s="9" customFormat="1" ht="19.899999999999999" customHeight="1">
      <c r="B99" s="111"/>
      <c r="D99" s="112" t="s">
        <v>115</v>
      </c>
      <c r="E99" s="113"/>
      <c r="F99" s="113"/>
      <c r="G99" s="113"/>
      <c r="H99" s="113"/>
      <c r="I99" s="113"/>
      <c r="J99" s="114">
        <f>J131</f>
        <v>0</v>
      </c>
      <c r="L99" s="111"/>
    </row>
    <row r="100" spans="2:12" s="9" customFormat="1" ht="19.899999999999999" customHeight="1">
      <c r="B100" s="111"/>
      <c r="D100" s="112" t="s">
        <v>116</v>
      </c>
      <c r="E100" s="113"/>
      <c r="F100" s="113"/>
      <c r="G100" s="113"/>
      <c r="H100" s="113"/>
      <c r="I100" s="113"/>
      <c r="J100" s="114">
        <f>J155</f>
        <v>0</v>
      </c>
      <c r="L100" s="111"/>
    </row>
    <row r="101" spans="2:12" s="8" customFormat="1" ht="24.95" customHeight="1">
      <c r="B101" s="107"/>
      <c r="D101" s="108" t="s">
        <v>117</v>
      </c>
      <c r="E101" s="109"/>
      <c r="F101" s="109"/>
      <c r="G101" s="109"/>
      <c r="H101" s="109"/>
      <c r="I101" s="109"/>
      <c r="J101" s="110">
        <f>J163</f>
        <v>0</v>
      </c>
      <c r="L101" s="107"/>
    </row>
    <row r="102" spans="2:12" s="9" customFormat="1" ht="19.899999999999999" customHeight="1">
      <c r="B102" s="111"/>
      <c r="D102" s="112" t="s">
        <v>128</v>
      </c>
      <c r="E102" s="113"/>
      <c r="F102" s="113"/>
      <c r="G102" s="113"/>
      <c r="H102" s="113"/>
      <c r="I102" s="113"/>
      <c r="J102" s="114">
        <f>J164</f>
        <v>0</v>
      </c>
      <c r="L102" s="111"/>
    </row>
    <row r="103" spans="2:12" s="8" customFormat="1" ht="24.95" customHeight="1">
      <c r="B103" s="107"/>
      <c r="D103" s="108" t="s">
        <v>129</v>
      </c>
      <c r="E103" s="109"/>
      <c r="F103" s="109"/>
      <c r="G103" s="109"/>
      <c r="H103" s="109"/>
      <c r="I103" s="109"/>
      <c r="J103" s="110">
        <f>J193</f>
        <v>0</v>
      </c>
      <c r="L103" s="107"/>
    </row>
    <row r="104" spans="2:12" s="1" customFormat="1" ht="21.75" customHeight="1">
      <c r="B104" s="29"/>
      <c r="L104" s="29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29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29"/>
    </row>
    <row r="110" spans="2:12" s="1" customFormat="1" ht="24.95" customHeight="1">
      <c r="B110" s="29"/>
      <c r="C110" s="21" t="s">
        <v>130</v>
      </c>
      <c r="L110" s="29"/>
    </row>
    <row r="111" spans="2:12" s="1" customFormat="1" ht="6.95" customHeight="1">
      <c r="B111" s="29"/>
      <c r="L111" s="29"/>
    </row>
    <row r="112" spans="2:12" s="1" customFormat="1" ht="12" customHeight="1">
      <c r="B112" s="29"/>
      <c r="C112" s="26" t="s">
        <v>12</v>
      </c>
      <c r="L112" s="29"/>
    </row>
    <row r="113" spans="2:65" s="1" customFormat="1" ht="16.5" customHeight="1">
      <c r="B113" s="29"/>
      <c r="E113" s="225" t="str">
        <f>E7</f>
        <v>MHTH_Teplárenská - Rekonštrukcia miestnosti v budove SP 12 na +4,200</v>
      </c>
      <c r="F113" s="226"/>
      <c r="G113" s="226"/>
      <c r="H113" s="226"/>
      <c r="L113" s="29"/>
    </row>
    <row r="114" spans="2:65" s="1" customFormat="1" ht="12" customHeight="1">
      <c r="B114" s="29"/>
      <c r="C114" s="26" t="s">
        <v>105</v>
      </c>
      <c r="L114" s="29"/>
    </row>
    <row r="115" spans="2:65" s="1" customFormat="1" ht="16.5" customHeight="1">
      <c r="B115" s="29"/>
      <c r="E115" s="201" t="str">
        <f>E9</f>
        <v>10 - 2.25 Sklad-Kuchynka</v>
      </c>
      <c r="F115" s="224"/>
      <c r="G115" s="224"/>
      <c r="H115" s="224"/>
      <c r="L115" s="29"/>
    </row>
    <row r="116" spans="2:65" s="1" customFormat="1" ht="6.95" customHeight="1">
      <c r="B116" s="29"/>
      <c r="L116" s="29"/>
    </row>
    <row r="117" spans="2:65" s="1" customFormat="1" ht="12" customHeight="1">
      <c r="B117" s="29"/>
      <c r="C117" s="26" t="s">
        <v>15</v>
      </c>
      <c r="F117" s="24" t="str">
        <f>F12</f>
        <v xml:space="preserve"> </v>
      </c>
      <c r="I117" s="26" t="s">
        <v>17</v>
      </c>
      <c r="J117" s="52" t="str">
        <f>IF(J12="","",J12)</f>
        <v>16. 9. 2026</v>
      </c>
      <c r="L117" s="29"/>
    </row>
    <row r="118" spans="2:65" s="1" customFormat="1" ht="6.95" customHeight="1">
      <c r="B118" s="29"/>
      <c r="L118" s="29"/>
    </row>
    <row r="119" spans="2:65" s="1" customFormat="1" ht="15.2" customHeight="1">
      <c r="B119" s="29"/>
      <c r="C119" s="26" t="s">
        <v>19</v>
      </c>
      <c r="F119" s="24" t="str">
        <f>E15</f>
        <v xml:space="preserve"> </v>
      </c>
      <c r="I119" s="26" t="s">
        <v>23</v>
      </c>
      <c r="J119" s="27" t="str">
        <f>E21</f>
        <v xml:space="preserve"> </v>
      </c>
      <c r="L119" s="29"/>
    </row>
    <row r="120" spans="2:65" s="1" customFormat="1" ht="15.2" customHeight="1">
      <c r="B120" s="29"/>
      <c r="C120" s="26" t="s">
        <v>22</v>
      </c>
      <c r="F120" s="24" t="str">
        <f>IF(E18="","",E18)</f>
        <v xml:space="preserve"> </v>
      </c>
      <c r="I120" s="26" t="s">
        <v>24</v>
      </c>
      <c r="J120" s="27" t="str">
        <f>E24</f>
        <v xml:space="preserve"> </v>
      </c>
      <c r="L120" s="29"/>
    </row>
    <row r="121" spans="2:65" s="1" customFormat="1" ht="10.35" customHeight="1">
      <c r="B121" s="29"/>
      <c r="L121" s="29"/>
    </row>
    <row r="122" spans="2:65" s="10" customFormat="1" ht="29.25" customHeight="1">
      <c r="B122" s="115"/>
      <c r="C122" s="116" t="s">
        <v>131</v>
      </c>
      <c r="D122" s="117" t="s">
        <v>52</v>
      </c>
      <c r="E122" s="117" t="s">
        <v>48</v>
      </c>
      <c r="F122" s="117" t="s">
        <v>49</v>
      </c>
      <c r="G122" s="117" t="s">
        <v>132</v>
      </c>
      <c r="H122" s="117" t="s">
        <v>133</v>
      </c>
      <c r="I122" s="117" t="s">
        <v>134</v>
      </c>
      <c r="J122" s="118" t="s">
        <v>109</v>
      </c>
      <c r="K122" s="119" t="s">
        <v>135</v>
      </c>
      <c r="L122" s="115"/>
      <c r="M122" s="59" t="s">
        <v>1</v>
      </c>
      <c r="N122" s="60" t="s">
        <v>31</v>
      </c>
      <c r="O122" s="60" t="s">
        <v>136</v>
      </c>
      <c r="P122" s="60" t="s">
        <v>137</v>
      </c>
      <c r="Q122" s="60" t="s">
        <v>138</v>
      </c>
      <c r="R122" s="60" t="s">
        <v>139</v>
      </c>
      <c r="S122" s="60" t="s">
        <v>140</v>
      </c>
      <c r="T122" s="61" t="s">
        <v>141</v>
      </c>
    </row>
    <row r="123" spans="2:65" s="1" customFormat="1" ht="22.9" customHeight="1">
      <c r="B123" s="29"/>
      <c r="C123" s="64" t="s">
        <v>110</v>
      </c>
      <c r="J123" s="120">
        <f>BK123</f>
        <v>0</v>
      </c>
      <c r="L123" s="29"/>
      <c r="M123" s="62"/>
      <c r="N123" s="53"/>
      <c r="O123" s="53"/>
      <c r="P123" s="121">
        <f>P124+P163+P193</f>
        <v>8.48</v>
      </c>
      <c r="Q123" s="53"/>
      <c r="R123" s="121">
        <f>R124+R163+R193</f>
        <v>0</v>
      </c>
      <c r="S123" s="53"/>
      <c r="T123" s="122">
        <f>T124+T163+T193</f>
        <v>0</v>
      </c>
      <c r="AT123" s="17" t="s">
        <v>66</v>
      </c>
      <c r="AU123" s="17" t="s">
        <v>111</v>
      </c>
      <c r="BK123" s="123">
        <f>BK124+BK163+BK193</f>
        <v>0</v>
      </c>
    </row>
    <row r="124" spans="2:65" s="11" customFormat="1" ht="25.9" customHeight="1">
      <c r="B124" s="124"/>
      <c r="D124" s="125" t="s">
        <v>66</v>
      </c>
      <c r="E124" s="126" t="s">
        <v>142</v>
      </c>
      <c r="F124" s="126" t="s">
        <v>143</v>
      </c>
      <c r="J124" s="127">
        <f>BK124</f>
        <v>0</v>
      </c>
      <c r="L124" s="124"/>
      <c r="M124" s="128"/>
      <c r="P124" s="129">
        <f>P125+P131+P155</f>
        <v>0</v>
      </c>
      <c r="R124" s="129">
        <f>R125+R131+R155</f>
        <v>0</v>
      </c>
      <c r="T124" s="130">
        <f>T125+T131+T155</f>
        <v>0</v>
      </c>
      <c r="AR124" s="125" t="s">
        <v>75</v>
      </c>
      <c r="AT124" s="131" t="s">
        <v>66</v>
      </c>
      <c r="AU124" s="131" t="s">
        <v>67</v>
      </c>
      <c r="AY124" s="125" t="s">
        <v>144</v>
      </c>
      <c r="BK124" s="132">
        <f>BK125+BK131+BK155</f>
        <v>0</v>
      </c>
    </row>
    <row r="125" spans="2:65" s="11" customFormat="1" ht="22.9" customHeight="1">
      <c r="B125" s="124"/>
      <c r="D125" s="125" t="s">
        <v>66</v>
      </c>
      <c r="E125" s="133" t="s">
        <v>161</v>
      </c>
      <c r="F125" s="133" t="s">
        <v>162</v>
      </c>
      <c r="J125" s="134">
        <f>BK125</f>
        <v>0</v>
      </c>
      <c r="L125" s="124"/>
      <c r="M125" s="128"/>
      <c r="P125" s="129">
        <f>SUM(P126:P130)</f>
        <v>0</v>
      </c>
      <c r="R125" s="129">
        <f>SUM(R126:R130)</f>
        <v>0</v>
      </c>
      <c r="T125" s="130">
        <f>SUM(T126:T130)</f>
        <v>0</v>
      </c>
      <c r="AR125" s="125" t="s">
        <v>75</v>
      </c>
      <c r="AT125" s="131" t="s">
        <v>66</v>
      </c>
      <c r="AU125" s="131" t="s">
        <v>75</v>
      </c>
      <c r="AY125" s="125" t="s">
        <v>144</v>
      </c>
      <c r="BK125" s="132">
        <f>SUM(BK126:BK130)</f>
        <v>0</v>
      </c>
    </row>
    <row r="126" spans="2:65" s="1" customFormat="1" ht="24.2" customHeight="1">
      <c r="B126" s="135"/>
      <c r="C126" s="136" t="s">
        <v>75</v>
      </c>
      <c r="D126" s="136" t="s">
        <v>147</v>
      </c>
      <c r="E126" s="137" t="s">
        <v>686</v>
      </c>
      <c r="F126" s="138" t="s">
        <v>687</v>
      </c>
      <c r="G126" s="139" t="s">
        <v>159</v>
      </c>
      <c r="H126" s="140">
        <v>23.373999999999999</v>
      </c>
      <c r="I126" s="141"/>
      <c r="J126" s="141">
        <f>ROUND(I126*H126,2)</f>
        <v>0</v>
      </c>
      <c r="K126" s="142"/>
      <c r="L126" s="29"/>
      <c r="M126" s="143" t="s">
        <v>1</v>
      </c>
      <c r="N126" s="144" t="s">
        <v>33</v>
      </c>
      <c r="O126" s="145">
        <v>0</v>
      </c>
      <c r="P126" s="145">
        <f>O126*H126</f>
        <v>0</v>
      </c>
      <c r="Q126" s="145">
        <v>0</v>
      </c>
      <c r="R126" s="145">
        <f>Q126*H126</f>
        <v>0</v>
      </c>
      <c r="S126" s="145">
        <v>0</v>
      </c>
      <c r="T126" s="146">
        <f>S126*H126</f>
        <v>0</v>
      </c>
      <c r="AR126" s="147" t="s">
        <v>151</v>
      </c>
      <c r="AT126" s="147" t="s">
        <v>147</v>
      </c>
      <c r="AU126" s="147" t="s">
        <v>152</v>
      </c>
      <c r="AY126" s="17" t="s">
        <v>144</v>
      </c>
      <c r="BE126" s="148">
        <f>IF(N126="základná",J126,0)</f>
        <v>0</v>
      </c>
      <c r="BF126" s="148">
        <f>IF(N126="znížená",J126,0)</f>
        <v>0</v>
      </c>
      <c r="BG126" s="148">
        <f>IF(N126="zákl. prenesená",J126,0)</f>
        <v>0</v>
      </c>
      <c r="BH126" s="148">
        <f>IF(N126="zníž. prenesená",J126,0)</f>
        <v>0</v>
      </c>
      <c r="BI126" s="148">
        <f>IF(N126="nulová",J126,0)</f>
        <v>0</v>
      </c>
      <c r="BJ126" s="17" t="s">
        <v>152</v>
      </c>
      <c r="BK126" s="148">
        <f>ROUND(I126*H126,2)</f>
        <v>0</v>
      </c>
      <c r="BL126" s="17" t="s">
        <v>151</v>
      </c>
      <c r="BM126" s="147" t="s">
        <v>152</v>
      </c>
    </row>
    <row r="127" spans="2:65" s="13" customFormat="1">
      <c r="B127" s="155"/>
      <c r="D127" s="150" t="s">
        <v>153</v>
      </c>
      <c r="E127" s="156" t="s">
        <v>1</v>
      </c>
      <c r="F127" s="157" t="s">
        <v>900</v>
      </c>
      <c r="H127" s="158">
        <v>25.173500000000001</v>
      </c>
      <c r="L127" s="155"/>
      <c r="M127" s="159"/>
      <c r="T127" s="160"/>
      <c r="AT127" s="156" t="s">
        <v>153</v>
      </c>
      <c r="AU127" s="156" t="s">
        <v>152</v>
      </c>
      <c r="AV127" s="13" t="s">
        <v>152</v>
      </c>
      <c r="AW127" s="13" t="s">
        <v>25</v>
      </c>
      <c r="AX127" s="13" t="s">
        <v>67</v>
      </c>
      <c r="AY127" s="156" t="s">
        <v>144</v>
      </c>
    </row>
    <row r="128" spans="2:65" s="12" customFormat="1">
      <c r="B128" s="149"/>
      <c r="D128" s="150" t="s">
        <v>153</v>
      </c>
      <c r="E128" s="151" t="s">
        <v>1</v>
      </c>
      <c r="F128" s="152" t="s">
        <v>744</v>
      </c>
      <c r="H128" s="151" t="s">
        <v>1</v>
      </c>
      <c r="L128" s="149"/>
      <c r="M128" s="153"/>
      <c r="T128" s="154"/>
      <c r="AT128" s="151" t="s">
        <v>153</v>
      </c>
      <c r="AU128" s="151" t="s">
        <v>152</v>
      </c>
      <c r="AV128" s="12" t="s">
        <v>75</v>
      </c>
      <c r="AW128" s="12" t="s">
        <v>25</v>
      </c>
      <c r="AX128" s="12" t="s">
        <v>67</v>
      </c>
      <c r="AY128" s="151" t="s">
        <v>144</v>
      </c>
    </row>
    <row r="129" spans="2:65" s="13" customFormat="1">
      <c r="B129" s="155"/>
      <c r="D129" s="150" t="s">
        <v>153</v>
      </c>
      <c r="E129" s="156" t="s">
        <v>1</v>
      </c>
      <c r="F129" s="157" t="s">
        <v>802</v>
      </c>
      <c r="H129" s="158">
        <v>-1.8</v>
      </c>
      <c r="L129" s="155"/>
      <c r="M129" s="159"/>
      <c r="T129" s="160"/>
      <c r="AT129" s="156" t="s">
        <v>153</v>
      </c>
      <c r="AU129" s="156" t="s">
        <v>152</v>
      </c>
      <c r="AV129" s="13" t="s">
        <v>152</v>
      </c>
      <c r="AW129" s="13" t="s">
        <v>25</v>
      </c>
      <c r="AX129" s="13" t="s">
        <v>67</v>
      </c>
      <c r="AY129" s="156" t="s">
        <v>144</v>
      </c>
    </row>
    <row r="130" spans="2:65" s="14" customFormat="1">
      <c r="B130" s="161"/>
      <c r="D130" s="150" t="s">
        <v>153</v>
      </c>
      <c r="E130" s="162" t="s">
        <v>1</v>
      </c>
      <c r="F130" s="163" t="s">
        <v>156</v>
      </c>
      <c r="H130" s="164">
        <v>23.3735</v>
      </c>
      <c r="L130" s="161"/>
      <c r="M130" s="165"/>
      <c r="T130" s="166"/>
      <c r="AT130" s="162" t="s">
        <v>153</v>
      </c>
      <c r="AU130" s="162" t="s">
        <v>152</v>
      </c>
      <c r="AV130" s="14" t="s">
        <v>151</v>
      </c>
      <c r="AW130" s="14" t="s">
        <v>25</v>
      </c>
      <c r="AX130" s="14" t="s">
        <v>75</v>
      </c>
      <c r="AY130" s="162" t="s">
        <v>144</v>
      </c>
    </row>
    <row r="131" spans="2:65" s="11" customFormat="1" ht="22.9" customHeight="1">
      <c r="B131" s="124"/>
      <c r="D131" s="125" t="s">
        <v>66</v>
      </c>
      <c r="E131" s="133" t="s">
        <v>191</v>
      </c>
      <c r="F131" s="133" t="s">
        <v>230</v>
      </c>
      <c r="J131" s="134">
        <f>BK131</f>
        <v>0</v>
      </c>
      <c r="L131" s="124"/>
      <c r="M131" s="128"/>
      <c r="P131" s="129">
        <f>SUM(P132:P154)</f>
        <v>0</v>
      </c>
      <c r="R131" s="129">
        <f>SUM(R132:R154)</f>
        <v>0</v>
      </c>
      <c r="T131" s="130">
        <f>SUM(T132:T154)</f>
        <v>0</v>
      </c>
      <c r="AR131" s="125" t="s">
        <v>75</v>
      </c>
      <c r="AT131" s="131" t="s">
        <v>66</v>
      </c>
      <c r="AU131" s="131" t="s">
        <v>75</v>
      </c>
      <c r="AY131" s="125" t="s">
        <v>144</v>
      </c>
      <c r="BK131" s="132">
        <f>SUM(BK132:BK154)</f>
        <v>0</v>
      </c>
    </row>
    <row r="132" spans="2:65" s="1" customFormat="1" ht="24.2" customHeight="1">
      <c r="B132" s="135"/>
      <c r="C132" s="136" t="s">
        <v>152</v>
      </c>
      <c r="D132" s="136" t="s">
        <v>147</v>
      </c>
      <c r="E132" s="137" t="s">
        <v>748</v>
      </c>
      <c r="F132" s="138" t="s">
        <v>749</v>
      </c>
      <c r="G132" s="139" t="s">
        <v>159</v>
      </c>
      <c r="H132" s="140">
        <v>11.94</v>
      </c>
      <c r="I132" s="141"/>
      <c r="J132" s="141">
        <f>ROUND(I132*H132,2)</f>
        <v>0</v>
      </c>
      <c r="K132" s="142"/>
      <c r="L132" s="29"/>
      <c r="M132" s="143" t="s">
        <v>1</v>
      </c>
      <c r="N132" s="144" t="s">
        <v>33</v>
      </c>
      <c r="O132" s="145">
        <v>0</v>
      </c>
      <c r="P132" s="145">
        <f>O132*H132</f>
        <v>0</v>
      </c>
      <c r="Q132" s="145">
        <v>0</v>
      </c>
      <c r="R132" s="145">
        <f>Q132*H132</f>
        <v>0</v>
      </c>
      <c r="S132" s="145">
        <v>0</v>
      </c>
      <c r="T132" s="146">
        <f>S132*H132</f>
        <v>0</v>
      </c>
      <c r="AR132" s="147" t="s">
        <v>151</v>
      </c>
      <c r="AT132" s="147" t="s">
        <v>147</v>
      </c>
      <c r="AU132" s="147" t="s">
        <v>152</v>
      </c>
      <c r="AY132" s="17" t="s">
        <v>144</v>
      </c>
      <c r="BE132" s="148">
        <f>IF(N132="základná",J132,0)</f>
        <v>0</v>
      </c>
      <c r="BF132" s="148">
        <f>IF(N132="znížená",J132,0)</f>
        <v>0</v>
      </c>
      <c r="BG132" s="148">
        <f>IF(N132="zákl. prenesená",J132,0)</f>
        <v>0</v>
      </c>
      <c r="BH132" s="148">
        <f>IF(N132="zníž. prenesená",J132,0)</f>
        <v>0</v>
      </c>
      <c r="BI132" s="148">
        <f>IF(N132="nulová",J132,0)</f>
        <v>0</v>
      </c>
      <c r="BJ132" s="17" t="s">
        <v>152</v>
      </c>
      <c r="BK132" s="148">
        <f>ROUND(I132*H132,2)</f>
        <v>0</v>
      </c>
      <c r="BL132" s="17" t="s">
        <v>151</v>
      </c>
      <c r="BM132" s="147" t="s">
        <v>151</v>
      </c>
    </row>
    <row r="133" spans="2:65" s="12" customFormat="1">
      <c r="B133" s="149"/>
      <c r="D133" s="150" t="s">
        <v>153</v>
      </c>
      <c r="E133" s="151" t="s">
        <v>1</v>
      </c>
      <c r="F133" s="152" t="s">
        <v>750</v>
      </c>
      <c r="H133" s="151" t="s">
        <v>1</v>
      </c>
      <c r="L133" s="149"/>
      <c r="M133" s="153"/>
      <c r="T133" s="154"/>
      <c r="AT133" s="151" t="s">
        <v>153</v>
      </c>
      <c r="AU133" s="151" t="s">
        <v>152</v>
      </c>
      <c r="AV133" s="12" t="s">
        <v>75</v>
      </c>
      <c r="AW133" s="12" t="s">
        <v>25</v>
      </c>
      <c r="AX133" s="12" t="s">
        <v>67</v>
      </c>
      <c r="AY133" s="151" t="s">
        <v>144</v>
      </c>
    </row>
    <row r="134" spans="2:65" s="13" customFormat="1">
      <c r="B134" s="155"/>
      <c r="D134" s="150" t="s">
        <v>153</v>
      </c>
      <c r="E134" s="156" t="s">
        <v>1</v>
      </c>
      <c r="F134" s="157" t="s">
        <v>901</v>
      </c>
      <c r="H134" s="158">
        <v>11.94</v>
      </c>
      <c r="L134" s="155"/>
      <c r="M134" s="159"/>
      <c r="T134" s="160"/>
      <c r="AT134" s="156" t="s">
        <v>153</v>
      </c>
      <c r="AU134" s="156" t="s">
        <v>152</v>
      </c>
      <c r="AV134" s="13" t="s">
        <v>152</v>
      </c>
      <c r="AW134" s="13" t="s">
        <v>25</v>
      </c>
      <c r="AX134" s="13" t="s">
        <v>67</v>
      </c>
      <c r="AY134" s="156" t="s">
        <v>144</v>
      </c>
    </row>
    <row r="135" spans="2:65" s="14" customFormat="1">
      <c r="B135" s="161"/>
      <c r="D135" s="150" t="s">
        <v>153</v>
      </c>
      <c r="E135" s="162" t="s">
        <v>1</v>
      </c>
      <c r="F135" s="163" t="s">
        <v>156</v>
      </c>
      <c r="H135" s="164">
        <v>11.94</v>
      </c>
      <c r="L135" s="161"/>
      <c r="M135" s="165"/>
      <c r="T135" s="166"/>
      <c r="AT135" s="162" t="s">
        <v>153</v>
      </c>
      <c r="AU135" s="162" t="s">
        <v>152</v>
      </c>
      <c r="AV135" s="14" t="s">
        <v>151</v>
      </c>
      <c r="AW135" s="14" t="s">
        <v>25</v>
      </c>
      <c r="AX135" s="14" t="s">
        <v>75</v>
      </c>
      <c r="AY135" s="162" t="s">
        <v>144</v>
      </c>
    </row>
    <row r="136" spans="2:65" s="1" customFormat="1" ht="16.5" customHeight="1">
      <c r="B136" s="135"/>
      <c r="C136" s="136" t="s">
        <v>145</v>
      </c>
      <c r="D136" s="136" t="s">
        <v>147</v>
      </c>
      <c r="E136" s="137" t="s">
        <v>254</v>
      </c>
      <c r="F136" s="138" t="s">
        <v>255</v>
      </c>
      <c r="G136" s="139" t="s">
        <v>159</v>
      </c>
      <c r="H136" s="140">
        <v>5.2130000000000001</v>
      </c>
      <c r="I136" s="141"/>
      <c r="J136" s="141">
        <f>ROUND(I136*H136,2)</f>
        <v>0</v>
      </c>
      <c r="K136" s="142"/>
      <c r="L136" s="29"/>
      <c r="M136" s="143" t="s">
        <v>1</v>
      </c>
      <c r="N136" s="144" t="s">
        <v>33</v>
      </c>
      <c r="O136" s="145">
        <v>0</v>
      </c>
      <c r="P136" s="145">
        <f>O136*H136</f>
        <v>0</v>
      </c>
      <c r="Q136" s="145">
        <v>0</v>
      </c>
      <c r="R136" s="145">
        <f>Q136*H136</f>
        <v>0</v>
      </c>
      <c r="S136" s="145">
        <v>0</v>
      </c>
      <c r="T136" s="146">
        <f>S136*H136</f>
        <v>0</v>
      </c>
      <c r="AR136" s="147" t="s">
        <v>151</v>
      </c>
      <c r="AT136" s="147" t="s">
        <v>147</v>
      </c>
      <c r="AU136" s="147" t="s">
        <v>152</v>
      </c>
      <c r="AY136" s="17" t="s">
        <v>144</v>
      </c>
      <c r="BE136" s="148">
        <f>IF(N136="základná",J136,0)</f>
        <v>0</v>
      </c>
      <c r="BF136" s="148">
        <f>IF(N136="znížená",J136,0)</f>
        <v>0</v>
      </c>
      <c r="BG136" s="148">
        <f>IF(N136="zákl. prenesená",J136,0)</f>
        <v>0</v>
      </c>
      <c r="BH136" s="148">
        <f>IF(N136="zníž. prenesená",J136,0)</f>
        <v>0</v>
      </c>
      <c r="BI136" s="148">
        <f>IF(N136="nulová",J136,0)</f>
        <v>0</v>
      </c>
      <c r="BJ136" s="17" t="s">
        <v>152</v>
      </c>
      <c r="BK136" s="148">
        <f>ROUND(I136*H136,2)</f>
        <v>0</v>
      </c>
      <c r="BL136" s="17" t="s">
        <v>151</v>
      </c>
      <c r="BM136" s="147" t="s">
        <v>161</v>
      </c>
    </row>
    <row r="137" spans="2:65" s="1" customFormat="1" ht="33" customHeight="1">
      <c r="B137" s="135"/>
      <c r="C137" s="136" t="s">
        <v>151</v>
      </c>
      <c r="D137" s="136" t="s">
        <v>147</v>
      </c>
      <c r="E137" s="137" t="s">
        <v>759</v>
      </c>
      <c r="F137" s="138" t="s">
        <v>760</v>
      </c>
      <c r="G137" s="139" t="s">
        <v>159</v>
      </c>
      <c r="H137" s="140">
        <v>23.373999999999999</v>
      </c>
      <c r="I137" s="141"/>
      <c r="J137" s="141">
        <f>ROUND(I137*H137,2)</f>
        <v>0</v>
      </c>
      <c r="K137" s="142"/>
      <c r="L137" s="29"/>
      <c r="M137" s="143" t="s">
        <v>1</v>
      </c>
      <c r="N137" s="144" t="s">
        <v>33</v>
      </c>
      <c r="O137" s="145">
        <v>0</v>
      </c>
      <c r="P137" s="145">
        <f>O137*H137</f>
        <v>0</v>
      </c>
      <c r="Q137" s="145">
        <v>0</v>
      </c>
      <c r="R137" s="145">
        <f>Q137*H137</f>
        <v>0</v>
      </c>
      <c r="S137" s="145">
        <v>0</v>
      </c>
      <c r="T137" s="146">
        <f>S137*H137</f>
        <v>0</v>
      </c>
      <c r="AR137" s="147" t="s">
        <v>151</v>
      </c>
      <c r="AT137" s="147" t="s">
        <v>147</v>
      </c>
      <c r="AU137" s="147" t="s">
        <v>152</v>
      </c>
      <c r="AY137" s="17" t="s">
        <v>144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7" t="s">
        <v>152</v>
      </c>
      <c r="BK137" s="148">
        <f>ROUND(I137*H137,2)</f>
        <v>0</v>
      </c>
      <c r="BL137" s="17" t="s">
        <v>151</v>
      </c>
      <c r="BM137" s="147" t="s">
        <v>168</v>
      </c>
    </row>
    <row r="138" spans="2:65" s="13" customFormat="1">
      <c r="B138" s="155"/>
      <c r="D138" s="150" t="s">
        <v>153</v>
      </c>
      <c r="E138" s="156" t="s">
        <v>1</v>
      </c>
      <c r="F138" s="157" t="s">
        <v>900</v>
      </c>
      <c r="H138" s="158">
        <v>25.173500000000001</v>
      </c>
      <c r="L138" s="155"/>
      <c r="M138" s="159"/>
      <c r="T138" s="160"/>
      <c r="AT138" s="156" t="s">
        <v>153</v>
      </c>
      <c r="AU138" s="156" t="s">
        <v>152</v>
      </c>
      <c r="AV138" s="13" t="s">
        <v>152</v>
      </c>
      <c r="AW138" s="13" t="s">
        <v>25</v>
      </c>
      <c r="AX138" s="13" t="s">
        <v>67</v>
      </c>
      <c r="AY138" s="156" t="s">
        <v>144</v>
      </c>
    </row>
    <row r="139" spans="2:65" s="12" customFormat="1">
      <c r="B139" s="149"/>
      <c r="D139" s="150" t="s">
        <v>153</v>
      </c>
      <c r="E139" s="151" t="s">
        <v>1</v>
      </c>
      <c r="F139" s="152" t="s">
        <v>744</v>
      </c>
      <c r="H139" s="151" t="s">
        <v>1</v>
      </c>
      <c r="L139" s="149"/>
      <c r="M139" s="153"/>
      <c r="T139" s="154"/>
      <c r="AT139" s="151" t="s">
        <v>153</v>
      </c>
      <c r="AU139" s="151" t="s">
        <v>152</v>
      </c>
      <c r="AV139" s="12" t="s">
        <v>75</v>
      </c>
      <c r="AW139" s="12" t="s">
        <v>25</v>
      </c>
      <c r="AX139" s="12" t="s">
        <v>67</v>
      </c>
      <c r="AY139" s="151" t="s">
        <v>144</v>
      </c>
    </row>
    <row r="140" spans="2:65" s="13" customFormat="1">
      <c r="B140" s="155"/>
      <c r="D140" s="150" t="s">
        <v>153</v>
      </c>
      <c r="E140" s="156" t="s">
        <v>1</v>
      </c>
      <c r="F140" s="157" t="s">
        <v>802</v>
      </c>
      <c r="H140" s="158">
        <v>-1.8</v>
      </c>
      <c r="L140" s="155"/>
      <c r="M140" s="159"/>
      <c r="T140" s="160"/>
      <c r="AT140" s="156" t="s">
        <v>153</v>
      </c>
      <c r="AU140" s="156" t="s">
        <v>152</v>
      </c>
      <c r="AV140" s="13" t="s">
        <v>152</v>
      </c>
      <c r="AW140" s="13" t="s">
        <v>25</v>
      </c>
      <c r="AX140" s="13" t="s">
        <v>67</v>
      </c>
      <c r="AY140" s="156" t="s">
        <v>144</v>
      </c>
    </row>
    <row r="141" spans="2:65" s="14" customFormat="1">
      <c r="B141" s="161"/>
      <c r="D141" s="150" t="s">
        <v>153</v>
      </c>
      <c r="E141" s="162" t="s">
        <v>1</v>
      </c>
      <c r="F141" s="163" t="s">
        <v>156</v>
      </c>
      <c r="H141" s="164">
        <v>23.3735</v>
      </c>
      <c r="L141" s="161"/>
      <c r="M141" s="165"/>
      <c r="T141" s="166"/>
      <c r="AT141" s="162" t="s">
        <v>153</v>
      </c>
      <c r="AU141" s="162" t="s">
        <v>152</v>
      </c>
      <c r="AV141" s="14" t="s">
        <v>151</v>
      </c>
      <c r="AW141" s="14" t="s">
        <v>25</v>
      </c>
      <c r="AX141" s="14" t="s">
        <v>75</v>
      </c>
      <c r="AY141" s="162" t="s">
        <v>144</v>
      </c>
    </row>
    <row r="142" spans="2:65" s="1" customFormat="1" ht="21.75" customHeight="1">
      <c r="B142" s="135"/>
      <c r="C142" s="136" t="s">
        <v>171</v>
      </c>
      <c r="D142" s="136" t="s">
        <v>147</v>
      </c>
      <c r="E142" s="137" t="s">
        <v>323</v>
      </c>
      <c r="F142" s="138" t="s">
        <v>324</v>
      </c>
      <c r="G142" s="139" t="s">
        <v>325</v>
      </c>
      <c r="H142" s="140">
        <v>0.186</v>
      </c>
      <c r="I142" s="141"/>
      <c r="J142" s="141">
        <f>ROUND(I142*H142,2)</f>
        <v>0</v>
      </c>
      <c r="K142" s="142"/>
      <c r="L142" s="29"/>
      <c r="M142" s="143" t="s">
        <v>1</v>
      </c>
      <c r="N142" s="144" t="s">
        <v>33</v>
      </c>
      <c r="O142" s="145">
        <v>0</v>
      </c>
      <c r="P142" s="145">
        <f>O142*H142</f>
        <v>0</v>
      </c>
      <c r="Q142" s="145">
        <v>0</v>
      </c>
      <c r="R142" s="145">
        <f>Q142*H142</f>
        <v>0</v>
      </c>
      <c r="S142" s="145">
        <v>0</v>
      </c>
      <c r="T142" s="146">
        <f>S142*H142</f>
        <v>0</v>
      </c>
      <c r="AR142" s="147" t="s">
        <v>151</v>
      </c>
      <c r="AT142" s="147" t="s">
        <v>147</v>
      </c>
      <c r="AU142" s="147" t="s">
        <v>152</v>
      </c>
      <c r="AY142" s="17" t="s">
        <v>144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7" t="s">
        <v>152</v>
      </c>
      <c r="BK142" s="148">
        <f>ROUND(I142*H142,2)</f>
        <v>0</v>
      </c>
      <c r="BL142" s="17" t="s">
        <v>151</v>
      </c>
      <c r="BM142" s="147" t="s">
        <v>101</v>
      </c>
    </row>
    <row r="143" spans="2:65" s="1" customFormat="1" ht="24.2" customHeight="1">
      <c r="B143" s="135"/>
      <c r="C143" s="136" t="s">
        <v>161</v>
      </c>
      <c r="D143" s="136" t="s">
        <v>147</v>
      </c>
      <c r="E143" s="137" t="s">
        <v>327</v>
      </c>
      <c r="F143" s="138" t="s">
        <v>328</v>
      </c>
      <c r="G143" s="139" t="s">
        <v>325</v>
      </c>
      <c r="H143" s="140">
        <v>0.372</v>
      </c>
      <c r="I143" s="141"/>
      <c r="J143" s="141">
        <f>ROUND(I143*H143,2)</f>
        <v>0</v>
      </c>
      <c r="K143" s="142"/>
      <c r="L143" s="29"/>
      <c r="M143" s="143" t="s">
        <v>1</v>
      </c>
      <c r="N143" s="144" t="s">
        <v>33</v>
      </c>
      <c r="O143" s="145">
        <v>0</v>
      </c>
      <c r="P143" s="145">
        <f>O143*H143</f>
        <v>0</v>
      </c>
      <c r="Q143" s="145">
        <v>0</v>
      </c>
      <c r="R143" s="145">
        <f>Q143*H143</f>
        <v>0</v>
      </c>
      <c r="S143" s="145">
        <v>0</v>
      </c>
      <c r="T143" s="146">
        <f>S143*H143</f>
        <v>0</v>
      </c>
      <c r="AR143" s="147" t="s">
        <v>151</v>
      </c>
      <c r="AT143" s="147" t="s">
        <v>147</v>
      </c>
      <c r="AU143" s="147" t="s">
        <v>152</v>
      </c>
      <c r="AY143" s="17" t="s">
        <v>144</v>
      </c>
      <c r="BE143" s="148">
        <f>IF(N143="základná",J143,0)</f>
        <v>0</v>
      </c>
      <c r="BF143" s="148">
        <f>IF(N143="znížená",J143,0)</f>
        <v>0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7" t="s">
        <v>152</v>
      </c>
      <c r="BK143" s="148">
        <f>ROUND(I143*H143,2)</f>
        <v>0</v>
      </c>
      <c r="BL143" s="17" t="s">
        <v>151</v>
      </c>
      <c r="BM143" s="147" t="s">
        <v>178</v>
      </c>
    </row>
    <row r="144" spans="2:65" s="13" customFormat="1">
      <c r="B144" s="155"/>
      <c r="D144" s="150" t="s">
        <v>153</v>
      </c>
      <c r="E144" s="156" t="s">
        <v>1</v>
      </c>
      <c r="F144" s="157" t="s">
        <v>902</v>
      </c>
      <c r="H144" s="158">
        <v>0.372</v>
      </c>
      <c r="L144" s="155"/>
      <c r="M144" s="159"/>
      <c r="T144" s="160"/>
      <c r="AT144" s="156" t="s">
        <v>153</v>
      </c>
      <c r="AU144" s="156" t="s">
        <v>152</v>
      </c>
      <c r="AV144" s="13" t="s">
        <v>152</v>
      </c>
      <c r="AW144" s="13" t="s">
        <v>25</v>
      </c>
      <c r="AX144" s="13" t="s">
        <v>67</v>
      </c>
      <c r="AY144" s="156" t="s">
        <v>144</v>
      </c>
    </row>
    <row r="145" spans="2:65" s="14" customFormat="1">
      <c r="B145" s="161"/>
      <c r="D145" s="150" t="s">
        <v>153</v>
      </c>
      <c r="E145" s="162" t="s">
        <v>1</v>
      </c>
      <c r="F145" s="163" t="s">
        <v>156</v>
      </c>
      <c r="H145" s="164">
        <v>0.372</v>
      </c>
      <c r="L145" s="161"/>
      <c r="M145" s="165"/>
      <c r="T145" s="166"/>
      <c r="AT145" s="162" t="s">
        <v>153</v>
      </c>
      <c r="AU145" s="162" t="s">
        <v>152</v>
      </c>
      <c r="AV145" s="14" t="s">
        <v>151</v>
      </c>
      <c r="AW145" s="14" t="s">
        <v>25</v>
      </c>
      <c r="AX145" s="14" t="s">
        <v>75</v>
      </c>
      <c r="AY145" s="162" t="s">
        <v>144</v>
      </c>
    </row>
    <row r="146" spans="2:65" s="1" customFormat="1" ht="24.2" customHeight="1">
      <c r="B146" s="135"/>
      <c r="C146" s="136" t="s">
        <v>180</v>
      </c>
      <c r="D146" s="136" t="s">
        <v>147</v>
      </c>
      <c r="E146" s="137" t="s">
        <v>332</v>
      </c>
      <c r="F146" s="138" t="s">
        <v>333</v>
      </c>
      <c r="G146" s="139" t="s">
        <v>325</v>
      </c>
      <c r="H146" s="140">
        <v>0.186</v>
      </c>
      <c r="I146" s="141"/>
      <c r="J146" s="141">
        <f>ROUND(I146*H146,2)</f>
        <v>0</v>
      </c>
      <c r="K146" s="142"/>
      <c r="L146" s="29"/>
      <c r="M146" s="143" t="s">
        <v>1</v>
      </c>
      <c r="N146" s="144" t="s">
        <v>33</v>
      </c>
      <c r="O146" s="145">
        <v>0</v>
      </c>
      <c r="P146" s="145">
        <f>O146*H146</f>
        <v>0</v>
      </c>
      <c r="Q146" s="145">
        <v>0</v>
      </c>
      <c r="R146" s="145">
        <f>Q146*H146</f>
        <v>0</v>
      </c>
      <c r="S146" s="145">
        <v>0</v>
      </c>
      <c r="T146" s="146">
        <f>S146*H146</f>
        <v>0</v>
      </c>
      <c r="AR146" s="147" t="s">
        <v>151</v>
      </c>
      <c r="AT146" s="147" t="s">
        <v>147</v>
      </c>
      <c r="AU146" s="147" t="s">
        <v>152</v>
      </c>
      <c r="AY146" s="17" t="s">
        <v>144</v>
      </c>
      <c r="BE146" s="148">
        <f>IF(N146="základná",J146,0)</f>
        <v>0</v>
      </c>
      <c r="BF146" s="148">
        <f>IF(N146="znížená",J146,0)</f>
        <v>0</v>
      </c>
      <c r="BG146" s="148">
        <f>IF(N146="zákl. prenesená",J146,0)</f>
        <v>0</v>
      </c>
      <c r="BH146" s="148">
        <f>IF(N146="zníž. prenesená",J146,0)</f>
        <v>0</v>
      </c>
      <c r="BI146" s="148">
        <f>IF(N146="nulová",J146,0)</f>
        <v>0</v>
      </c>
      <c r="BJ146" s="17" t="s">
        <v>152</v>
      </c>
      <c r="BK146" s="148">
        <f>ROUND(I146*H146,2)</f>
        <v>0</v>
      </c>
      <c r="BL146" s="17" t="s">
        <v>151</v>
      </c>
      <c r="BM146" s="147" t="s">
        <v>183</v>
      </c>
    </row>
    <row r="147" spans="2:65" s="1" customFormat="1" ht="24.2" customHeight="1">
      <c r="B147" s="135"/>
      <c r="C147" s="136" t="s">
        <v>168</v>
      </c>
      <c r="D147" s="136" t="s">
        <v>147</v>
      </c>
      <c r="E147" s="137" t="s">
        <v>335</v>
      </c>
      <c r="F147" s="138" t="s">
        <v>336</v>
      </c>
      <c r="G147" s="139" t="s">
        <v>325</v>
      </c>
      <c r="H147" s="140">
        <v>0.93</v>
      </c>
      <c r="I147" s="141"/>
      <c r="J147" s="141">
        <f>ROUND(I147*H147,2)</f>
        <v>0</v>
      </c>
      <c r="K147" s="142"/>
      <c r="L147" s="29"/>
      <c r="M147" s="143" t="s">
        <v>1</v>
      </c>
      <c r="N147" s="144" t="s">
        <v>33</v>
      </c>
      <c r="O147" s="145">
        <v>0</v>
      </c>
      <c r="P147" s="145">
        <f>O147*H147</f>
        <v>0</v>
      </c>
      <c r="Q147" s="145">
        <v>0</v>
      </c>
      <c r="R147" s="145">
        <f>Q147*H147</f>
        <v>0</v>
      </c>
      <c r="S147" s="145">
        <v>0</v>
      </c>
      <c r="T147" s="146">
        <f>S147*H147</f>
        <v>0</v>
      </c>
      <c r="AR147" s="147" t="s">
        <v>151</v>
      </c>
      <c r="AT147" s="147" t="s">
        <v>147</v>
      </c>
      <c r="AU147" s="147" t="s">
        <v>152</v>
      </c>
      <c r="AY147" s="17" t="s">
        <v>144</v>
      </c>
      <c r="BE147" s="148">
        <f>IF(N147="základná",J147,0)</f>
        <v>0</v>
      </c>
      <c r="BF147" s="148">
        <f>IF(N147="znížená",J147,0)</f>
        <v>0</v>
      </c>
      <c r="BG147" s="148">
        <f>IF(N147="zákl. prenesená",J147,0)</f>
        <v>0</v>
      </c>
      <c r="BH147" s="148">
        <f>IF(N147="zníž. prenesená",J147,0)</f>
        <v>0</v>
      </c>
      <c r="BI147" s="148">
        <f>IF(N147="nulová",J147,0)</f>
        <v>0</v>
      </c>
      <c r="BJ147" s="17" t="s">
        <v>152</v>
      </c>
      <c r="BK147" s="148">
        <f>ROUND(I147*H147,2)</f>
        <v>0</v>
      </c>
      <c r="BL147" s="17" t="s">
        <v>151</v>
      </c>
      <c r="BM147" s="147" t="s">
        <v>187</v>
      </c>
    </row>
    <row r="148" spans="2:65" s="13" customFormat="1">
      <c r="B148" s="155"/>
      <c r="D148" s="150" t="s">
        <v>153</v>
      </c>
      <c r="E148" s="156" t="s">
        <v>1</v>
      </c>
      <c r="F148" s="157" t="s">
        <v>903</v>
      </c>
      <c r="H148" s="158">
        <v>0.92999999999999994</v>
      </c>
      <c r="L148" s="155"/>
      <c r="M148" s="159"/>
      <c r="T148" s="160"/>
      <c r="AT148" s="156" t="s">
        <v>153</v>
      </c>
      <c r="AU148" s="156" t="s">
        <v>152</v>
      </c>
      <c r="AV148" s="13" t="s">
        <v>152</v>
      </c>
      <c r="AW148" s="13" t="s">
        <v>25</v>
      </c>
      <c r="AX148" s="13" t="s">
        <v>67</v>
      </c>
      <c r="AY148" s="156" t="s">
        <v>144</v>
      </c>
    </row>
    <row r="149" spans="2:65" s="14" customFormat="1">
      <c r="B149" s="161"/>
      <c r="D149" s="150" t="s">
        <v>153</v>
      </c>
      <c r="E149" s="162" t="s">
        <v>1</v>
      </c>
      <c r="F149" s="163" t="s">
        <v>156</v>
      </c>
      <c r="H149" s="164">
        <v>0.92999999999999994</v>
      </c>
      <c r="L149" s="161"/>
      <c r="M149" s="165"/>
      <c r="T149" s="166"/>
      <c r="AT149" s="162" t="s">
        <v>153</v>
      </c>
      <c r="AU149" s="162" t="s">
        <v>152</v>
      </c>
      <c r="AV149" s="14" t="s">
        <v>151</v>
      </c>
      <c r="AW149" s="14" t="s">
        <v>25</v>
      </c>
      <c r="AX149" s="14" t="s">
        <v>75</v>
      </c>
      <c r="AY149" s="162" t="s">
        <v>144</v>
      </c>
    </row>
    <row r="150" spans="2:65" s="1" customFormat="1" ht="24.2" customHeight="1">
      <c r="B150" s="135"/>
      <c r="C150" s="136" t="s">
        <v>191</v>
      </c>
      <c r="D150" s="136" t="s">
        <v>147</v>
      </c>
      <c r="E150" s="137" t="s">
        <v>340</v>
      </c>
      <c r="F150" s="138" t="s">
        <v>341</v>
      </c>
      <c r="G150" s="139" t="s">
        <v>325</v>
      </c>
      <c r="H150" s="140">
        <v>0.186</v>
      </c>
      <c r="I150" s="141"/>
      <c r="J150" s="141">
        <f>ROUND(I150*H150,2)</f>
        <v>0</v>
      </c>
      <c r="K150" s="142"/>
      <c r="L150" s="29"/>
      <c r="M150" s="143" t="s">
        <v>1</v>
      </c>
      <c r="N150" s="144" t="s">
        <v>33</v>
      </c>
      <c r="O150" s="145">
        <v>0</v>
      </c>
      <c r="P150" s="145">
        <f>O150*H150</f>
        <v>0</v>
      </c>
      <c r="Q150" s="145">
        <v>0</v>
      </c>
      <c r="R150" s="145">
        <f>Q150*H150</f>
        <v>0</v>
      </c>
      <c r="S150" s="145">
        <v>0</v>
      </c>
      <c r="T150" s="146">
        <f>S150*H150</f>
        <v>0</v>
      </c>
      <c r="AR150" s="147" t="s">
        <v>151</v>
      </c>
      <c r="AT150" s="147" t="s">
        <v>147</v>
      </c>
      <c r="AU150" s="147" t="s">
        <v>152</v>
      </c>
      <c r="AY150" s="17" t="s">
        <v>144</v>
      </c>
      <c r="BE150" s="148">
        <f>IF(N150="základná",J150,0)</f>
        <v>0</v>
      </c>
      <c r="BF150" s="148">
        <f>IF(N150="znížená",J150,0)</f>
        <v>0</v>
      </c>
      <c r="BG150" s="148">
        <f>IF(N150="zákl. prenesená",J150,0)</f>
        <v>0</v>
      </c>
      <c r="BH150" s="148">
        <f>IF(N150="zníž. prenesená",J150,0)</f>
        <v>0</v>
      </c>
      <c r="BI150" s="148">
        <f>IF(N150="nulová",J150,0)</f>
        <v>0</v>
      </c>
      <c r="BJ150" s="17" t="s">
        <v>152</v>
      </c>
      <c r="BK150" s="148">
        <f>ROUND(I150*H150,2)</f>
        <v>0</v>
      </c>
      <c r="BL150" s="17" t="s">
        <v>151</v>
      </c>
      <c r="BM150" s="147" t="s">
        <v>194</v>
      </c>
    </row>
    <row r="151" spans="2:65" s="1" customFormat="1" ht="24.2" customHeight="1">
      <c r="B151" s="135"/>
      <c r="C151" s="136" t="s">
        <v>101</v>
      </c>
      <c r="D151" s="136" t="s">
        <v>147</v>
      </c>
      <c r="E151" s="137" t="s">
        <v>343</v>
      </c>
      <c r="F151" s="138" t="s">
        <v>344</v>
      </c>
      <c r="G151" s="139" t="s">
        <v>325</v>
      </c>
      <c r="H151" s="140">
        <v>0.186</v>
      </c>
      <c r="I151" s="141"/>
      <c r="J151" s="141">
        <f>ROUND(I151*H151,2)</f>
        <v>0</v>
      </c>
      <c r="K151" s="142"/>
      <c r="L151" s="29"/>
      <c r="M151" s="143" t="s">
        <v>1</v>
      </c>
      <c r="N151" s="144" t="s">
        <v>33</v>
      </c>
      <c r="O151" s="145">
        <v>0</v>
      </c>
      <c r="P151" s="145">
        <f>O151*H151</f>
        <v>0</v>
      </c>
      <c r="Q151" s="145">
        <v>0</v>
      </c>
      <c r="R151" s="145">
        <f>Q151*H151</f>
        <v>0</v>
      </c>
      <c r="S151" s="145">
        <v>0</v>
      </c>
      <c r="T151" s="146">
        <f>S151*H151</f>
        <v>0</v>
      </c>
      <c r="AR151" s="147" t="s">
        <v>151</v>
      </c>
      <c r="AT151" s="147" t="s">
        <v>147</v>
      </c>
      <c r="AU151" s="147" t="s">
        <v>152</v>
      </c>
      <c r="AY151" s="17" t="s">
        <v>144</v>
      </c>
      <c r="BE151" s="148">
        <f>IF(N151="základná",J151,0)</f>
        <v>0</v>
      </c>
      <c r="BF151" s="148">
        <f>IF(N151="znížená",J151,0)</f>
        <v>0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7" t="s">
        <v>152</v>
      </c>
      <c r="BK151" s="148">
        <f>ROUND(I151*H151,2)</f>
        <v>0</v>
      </c>
      <c r="BL151" s="17" t="s">
        <v>151</v>
      </c>
      <c r="BM151" s="147" t="s">
        <v>202</v>
      </c>
    </row>
    <row r="152" spans="2:65" s="1" customFormat="1" ht="16.5" customHeight="1">
      <c r="B152" s="135"/>
      <c r="C152" s="136" t="s">
        <v>207</v>
      </c>
      <c r="D152" s="136" t="s">
        <v>147</v>
      </c>
      <c r="E152" s="137" t="s">
        <v>347</v>
      </c>
      <c r="F152" s="138" t="s">
        <v>348</v>
      </c>
      <c r="G152" s="139" t="s">
        <v>223</v>
      </c>
      <c r="H152" s="140">
        <v>1</v>
      </c>
      <c r="I152" s="141"/>
      <c r="J152" s="141">
        <f>ROUND(I152*H152,2)</f>
        <v>0</v>
      </c>
      <c r="K152" s="142"/>
      <c r="L152" s="29"/>
      <c r="M152" s="143" t="s">
        <v>1</v>
      </c>
      <c r="N152" s="144" t="s">
        <v>33</v>
      </c>
      <c r="O152" s="145">
        <v>0</v>
      </c>
      <c r="P152" s="145">
        <f>O152*H152</f>
        <v>0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151</v>
      </c>
      <c r="AT152" s="147" t="s">
        <v>147</v>
      </c>
      <c r="AU152" s="147" t="s">
        <v>152</v>
      </c>
      <c r="AY152" s="17" t="s">
        <v>144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7" t="s">
        <v>152</v>
      </c>
      <c r="BK152" s="148">
        <f>ROUND(I152*H152,2)</f>
        <v>0</v>
      </c>
      <c r="BL152" s="17" t="s">
        <v>151</v>
      </c>
      <c r="BM152" s="147" t="s">
        <v>210</v>
      </c>
    </row>
    <row r="153" spans="2:65" s="1" customFormat="1" ht="16.5" customHeight="1">
      <c r="B153" s="135"/>
      <c r="C153" s="136" t="s">
        <v>178</v>
      </c>
      <c r="D153" s="136" t="s">
        <v>147</v>
      </c>
      <c r="E153" s="137" t="s">
        <v>350</v>
      </c>
      <c r="F153" s="138" t="s">
        <v>351</v>
      </c>
      <c r="G153" s="139" t="s">
        <v>352</v>
      </c>
      <c r="H153" s="140">
        <v>700</v>
      </c>
      <c r="I153" s="141"/>
      <c r="J153" s="141">
        <f>ROUND(I153*H153,2)</f>
        <v>0</v>
      </c>
      <c r="K153" s="142"/>
      <c r="L153" s="29"/>
      <c r="M153" s="143" t="s">
        <v>1</v>
      </c>
      <c r="N153" s="144" t="s">
        <v>33</v>
      </c>
      <c r="O153" s="145">
        <v>0</v>
      </c>
      <c r="P153" s="145">
        <f>O153*H153</f>
        <v>0</v>
      </c>
      <c r="Q153" s="145">
        <v>0</v>
      </c>
      <c r="R153" s="145">
        <f>Q153*H153</f>
        <v>0</v>
      </c>
      <c r="S153" s="145">
        <v>0</v>
      </c>
      <c r="T153" s="146">
        <f>S153*H153</f>
        <v>0</v>
      </c>
      <c r="AR153" s="147" t="s">
        <v>151</v>
      </c>
      <c r="AT153" s="147" t="s">
        <v>147</v>
      </c>
      <c r="AU153" s="147" t="s">
        <v>152</v>
      </c>
      <c r="AY153" s="17" t="s">
        <v>144</v>
      </c>
      <c r="BE153" s="148">
        <f>IF(N153="základná",J153,0)</f>
        <v>0</v>
      </c>
      <c r="BF153" s="148">
        <f>IF(N153="znížená",J153,0)</f>
        <v>0</v>
      </c>
      <c r="BG153" s="148">
        <f>IF(N153="zákl. prenesená",J153,0)</f>
        <v>0</v>
      </c>
      <c r="BH153" s="148">
        <f>IF(N153="zníž. prenesená",J153,0)</f>
        <v>0</v>
      </c>
      <c r="BI153" s="148">
        <f>IF(N153="nulová",J153,0)</f>
        <v>0</v>
      </c>
      <c r="BJ153" s="17" t="s">
        <v>152</v>
      </c>
      <c r="BK153" s="148">
        <f>ROUND(I153*H153,2)</f>
        <v>0</v>
      </c>
      <c r="BL153" s="17" t="s">
        <v>151</v>
      </c>
      <c r="BM153" s="147" t="s">
        <v>215</v>
      </c>
    </row>
    <row r="154" spans="2:65" s="1" customFormat="1" ht="16.5" customHeight="1">
      <c r="B154" s="135"/>
      <c r="C154" s="136" t="s">
        <v>217</v>
      </c>
      <c r="D154" s="136" t="s">
        <v>147</v>
      </c>
      <c r="E154" s="137" t="s">
        <v>355</v>
      </c>
      <c r="F154" s="138" t="s">
        <v>356</v>
      </c>
      <c r="G154" s="139" t="s">
        <v>352</v>
      </c>
      <c r="H154" s="140">
        <v>700</v>
      </c>
      <c r="I154" s="141"/>
      <c r="J154" s="141">
        <f>ROUND(I154*H154,2)</f>
        <v>0</v>
      </c>
      <c r="K154" s="142"/>
      <c r="L154" s="29"/>
      <c r="M154" s="143" t="s">
        <v>1</v>
      </c>
      <c r="N154" s="144" t="s">
        <v>33</v>
      </c>
      <c r="O154" s="145">
        <v>0</v>
      </c>
      <c r="P154" s="145">
        <f>O154*H154</f>
        <v>0</v>
      </c>
      <c r="Q154" s="145">
        <v>0</v>
      </c>
      <c r="R154" s="145">
        <f>Q154*H154</f>
        <v>0</v>
      </c>
      <c r="S154" s="145">
        <v>0</v>
      </c>
      <c r="T154" s="146">
        <f>S154*H154</f>
        <v>0</v>
      </c>
      <c r="AR154" s="147" t="s">
        <v>151</v>
      </c>
      <c r="AT154" s="147" t="s">
        <v>147</v>
      </c>
      <c r="AU154" s="147" t="s">
        <v>152</v>
      </c>
      <c r="AY154" s="17" t="s">
        <v>144</v>
      </c>
      <c r="BE154" s="148">
        <f>IF(N154="základná",J154,0)</f>
        <v>0</v>
      </c>
      <c r="BF154" s="148">
        <f>IF(N154="znížená",J154,0)</f>
        <v>0</v>
      </c>
      <c r="BG154" s="148">
        <f>IF(N154="zákl. prenesená",J154,0)</f>
        <v>0</v>
      </c>
      <c r="BH154" s="148">
        <f>IF(N154="zníž. prenesená",J154,0)</f>
        <v>0</v>
      </c>
      <c r="BI154" s="148">
        <f>IF(N154="nulová",J154,0)</f>
        <v>0</v>
      </c>
      <c r="BJ154" s="17" t="s">
        <v>152</v>
      </c>
      <c r="BK154" s="148">
        <f>ROUND(I154*H154,2)</f>
        <v>0</v>
      </c>
      <c r="BL154" s="17" t="s">
        <v>151</v>
      </c>
      <c r="BM154" s="147" t="s">
        <v>220</v>
      </c>
    </row>
    <row r="155" spans="2:65" s="11" customFormat="1" ht="22.9" customHeight="1">
      <c r="B155" s="124"/>
      <c r="D155" s="125" t="s">
        <v>66</v>
      </c>
      <c r="E155" s="133" t="s">
        <v>358</v>
      </c>
      <c r="F155" s="133" t="s">
        <v>359</v>
      </c>
      <c r="J155" s="134">
        <f>BK155</f>
        <v>0</v>
      </c>
      <c r="L155" s="124"/>
      <c r="M155" s="128"/>
      <c r="P155" s="129">
        <f>SUM(P156:P162)</f>
        <v>0</v>
      </c>
      <c r="R155" s="129">
        <f>SUM(R156:R162)</f>
        <v>0</v>
      </c>
      <c r="T155" s="130">
        <f>SUM(T156:T162)</f>
        <v>0</v>
      </c>
      <c r="AR155" s="125" t="s">
        <v>75</v>
      </c>
      <c r="AT155" s="131" t="s">
        <v>66</v>
      </c>
      <c r="AU155" s="131" t="s">
        <v>75</v>
      </c>
      <c r="AY155" s="125" t="s">
        <v>144</v>
      </c>
      <c r="BK155" s="132">
        <f>SUM(BK156:BK162)</f>
        <v>0</v>
      </c>
    </row>
    <row r="156" spans="2:65" s="1" customFormat="1" ht="21.75" customHeight="1">
      <c r="B156" s="135"/>
      <c r="C156" s="136" t="s">
        <v>183</v>
      </c>
      <c r="D156" s="136" t="s">
        <v>147</v>
      </c>
      <c r="E156" s="137" t="s">
        <v>360</v>
      </c>
      <c r="F156" s="138" t="s">
        <v>361</v>
      </c>
      <c r="G156" s="139" t="s">
        <v>325</v>
      </c>
      <c r="H156" s="140">
        <v>1.7999999999999999E-2</v>
      </c>
      <c r="I156" s="141"/>
      <c r="J156" s="141">
        <f>ROUND(I156*H156,2)</f>
        <v>0</v>
      </c>
      <c r="K156" s="142"/>
      <c r="L156" s="29"/>
      <c r="M156" s="143" t="s">
        <v>1</v>
      </c>
      <c r="N156" s="144" t="s">
        <v>33</v>
      </c>
      <c r="O156" s="145">
        <v>0</v>
      </c>
      <c r="P156" s="145">
        <f>O156*H156</f>
        <v>0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151</v>
      </c>
      <c r="AT156" s="147" t="s">
        <v>147</v>
      </c>
      <c r="AU156" s="147" t="s">
        <v>152</v>
      </c>
      <c r="AY156" s="17" t="s">
        <v>144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7" t="s">
        <v>152</v>
      </c>
      <c r="BK156" s="148">
        <f>ROUND(I156*H156,2)</f>
        <v>0</v>
      </c>
      <c r="BL156" s="17" t="s">
        <v>151</v>
      </c>
      <c r="BM156" s="147" t="s">
        <v>224</v>
      </c>
    </row>
    <row r="157" spans="2:65" s="1" customFormat="1" ht="24.2" customHeight="1">
      <c r="B157" s="135"/>
      <c r="C157" s="136" t="s">
        <v>225</v>
      </c>
      <c r="D157" s="136" t="s">
        <v>147</v>
      </c>
      <c r="E157" s="137" t="s">
        <v>364</v>
      </c>
      <c r="F157" s="138" t="s">
        <v>365</v>
      </c>
      <c r="G157" s="139" t="s">
        <v>325</v>
      </c>
      <c r="H157" s="140">
        <v>3.5999999999999997E-2</v>
      </c>
      <c r="I157" s="141"/>
      <c r="J157" s="141">
        <f>ROUND(I157*H157,2)</f>
        <v>0</v>
      </c>
      <c r="K157" s="142"/>
      <c r="L157" s="29"/>
      <c r="M157" s="143" t="s">
        <v>1</v>
      </c>
      <c r="N157" s="144" t="s">
        <v>33</v>
      </c>
      <c r="O157" s="145">
        <v>0</v>
      </c>
      <c r="P157" s="145">
        <f>O157*H157</f>
        <v>0</v>
      </c>
      <c r="Q157" s="145">
        <v>0</v>
      </c>
      <c r="R157" s="145">
        <f>Q157*H157</f>
        <v>0</v>
      </c>
      <c r="S157" s="145">
        <v>0</v>
      </c>
      <c r="T157" s="146">
        <f>S157*H157</f>
        <v>0</v>
      </c>
      <c r="AR157" s="147" t="s">
        <v>151</v>
      </c>
      <c r="AT157" s="147" t="s">
        <v>147</v>
      </c>
      <c r="AU157" s="147" t="s">
        <v>152</v>
      </c>
      <c r="AY157" s="17" t="s">
        <v>144</v>
      </c>
      <c r="BE157" s="148">
        <f>IF(N157="základná",J157,0)</f>
        <v>0</v>
      </c>
      <c r="BF157" s="148">
        <f>IF(N157="znížená",J157,0)</f>
        <v>0</v>
      </c>
      <c r="BG157" s="148">
        <f>IF(N157="zákl. prenesená",J157,0)</f>
        <v>0</v>
      </c>
      <c r="BH157" s="148">
        <f>IF(N157="zníž. prenesená",J157,0)</f>
        <v>0</v>
      </c>
      <c r="BI157" s="148">
        <f>IF(N157="nulová",J157,0)</f>
        <v>0</v>
      </c>
      <c r="BJ157" s="17" t="s">
        <v>152</v>
      </c>
      <c r="BK157" s="148">
        <f>ROUND(I157*H157,2)</f>
        <v>0</v>
      </c>
      <c r="BL157" s="17" t="s">
        <v>151</v>
      </c>
      <c r="BM157" s="147" t="s">
        <v>229</v>
      </c>
    </row>
    <row r="158" spans="2:65" s="13" customFormat="1">
      <c r="B158" s="155"/>
      <c r="D158" s="150" t="s">
        <v>153</v>
      </c>
      <c r="E158" s="156" t="s">
        <v>1</v>
      </c>
      <c r="F158" s="157" t="s">
        <v>904</v>
      </c>
      <c r="H158" s="158">
        <v>3.5999999999999997E-2</v>
      </c>
      <c r="L158" s="155"/>
      <c r="M158" s="159"/>
      <c r="T158" s="160"/>
      <c r="AT158" s="156" t="s">
        <v>153</v>
      </c>
      <c r="AU158" s="156" t="s">
        <v>152</v>
      </c>
      <c r="AV158" s="13" t="s">
        <v>152</v>
      </c>
      <c r="AW158" s="13" t="s">
        <v>25</v>
      </c>
      <c r="AX158" s="13" t="s">
        <v>67</v>
      </c>
      <c r="AY158" s="156" t="s">
        <v>144</v>
      </c>
    </row>
    <row r="159" spans="2:65" s="14" customFormat="1">
      <c r="B159" s="161"/>
      <c r="D159" s="150" t="s">
        <v>153</v>
      </c>
      <c r="E159" s="162" t="s">
        <v>1</v>
      </c>
      <c r="F159" s="163" t="s">
        <v>156</v>
      </c>
      <c r="H159" s="164">
        <v>3.5999999999999997E-2</v>
      </c>
      <c r="L159" s="161"/>
      <c r="M159" s="165"/>
      <c r="T159" s="166"/>
      <c r="AT159" s="162" t="s">
        <v>153</v>
      </c>
      <c r="AU159" s="162" t="s">
        <v>152</v>
      </c>
      <c r="AV159" s="14" t="s">
        <v>151</v>
      </c>
      <c r="AW159" s="14" t="s">
        <v>25</v>
      </c>
      <c r="AX159" s="14" t="s">
        <v>75</v>
      </c>
      <c r="AY159" s="162" t="s">
        <v>144</v>
      </c>
    </row>
    <row r="160" spans="2:65" s="1" customFormat="1" ht="24.2" customHeight="1">
      <c r="B160" s="135"/>
      <c r="C160" s="136" t="s">
        <v>187</v>
      </c>
      <c r="D160" s="136" t="s">
        <v>147</v>
      </c>
      <c r="E160" s="137" t="s">
        <v>368</v>
      </c>
      <c r="F160" s="138" t="s">
        <v>369</v>
      </c>
      <c r="G160" s="139" t="s">
        <v>325</v>
      </c>
      <c r="H160" s="140">
        <v>2.29</v>
      </c>
      <c r="I160" s="141"/>
      <c r="J160" s="141">
        <f>ROUND(I160*H160,2)</f>
        <v>0</v>
      </c>
      <c r="K160" s="142"/>
      <c r="L160" s="29"/>
      <c r="M160" s="143" t="s">
        <v>1</v>
      </c>
      <c r="N160" s="144" t="s">
        <v>33</v>
      </c>
      <c r="O160" s="145">
        <v>0</v>
      </c>
      <c r="P160" s="145">
        <f>O160*H160</f>
        <v>0</v>
      </c>
      <c r="Q160" s="145">
        <v>0</v>
      </c>
      <c r="R160" s="145">
        <f>Q160*H160</f>
        <v>0</v>
      </c>
      <c r="S160" s="145">
        <v>0</v>
      </c>
      <c r="T160" s="146">
        <f>S160*H160</f>
        <v>0</v>
      </c>
      <c r="AR160" s="147" t="s">
        <v>151</v>
      </c>
      <c r="AT160" s="147" t="s">
        <v>147</v>
      </c>
      <c r="AU160" s="147" t="s">
        <v>152</v>
      </c>
      <c r="AY160" s="17" t="s">
        <v>144</v>
      </c>
      <c r="BE160" s="148">
        <f>IF(N160="základná",J160,0)</f>
        <v>0</v>
      </c>
      <c r="BF160" s="148">
        <f>IF(N160="znížená",J160,0)</f>
        <v>0</v>
      </c>
      <c r="BG160" s="148">
        <f>IF(N160="zákl. prenesená",J160,0)</f>
        <v>0</v>
      </c>
      <c r="BH160" s="148">
        <f>IF(N160="zníž. prenesená",J160,0)</f>
        <v>0</v>
      </c>
      <c r="BI160" s="148">
        <f>IF(N160="nulová",J160,0)</f>
        <v>0</v>
      </c>
      <c r="BJ160" s="17" t="s">
        <v>152</v>
      </c>
      <c r="BK160" s="148">
        <f>ROUND(I160*H160,2)</f>
        <v>0</v>
      </c>
      <c r="BL160" s="17" t="s">
        <v>151</v>
      </c>
      <c r="BM160" s="147" t="s">
        <v>233</v>
      </c>
    </row>
    <row r="161" spans="2:65" s="13" customFormat="1">
      <c r="B161" s="155"/>
      <c r="D161" s="150" t="s">
        <v>153</v>
      </c>
      <c r="E161" s="156" t="s">
        <v>1</v>
      </c>
      <c r="F161" s="157" t="s">
        <v>905</v>
      </c>
      <c r="H161" s="158">
        <v>2.29</v>
      </c>
      <c r="L161" s="155"/>
      <c r="M161" s="159"/>
      <c r="T161" s="160"/>
      <c r="AT161" s="156" t="s">
        <v>153</v>
      </c>
      <c r="AU161" s="156" t="s">
        <v>152</v>
      </c>
      <c r="AV161" s="13" t="s">
        <v>152</v>
      </c>
      <c r="AW161" s="13" t="s">
        <v>25</v>
      </c>
      <c r="AX161" s="13" t="s">
        <v>67</v>
      </c>
      <c r="AY161" s="156" t="s">
        <v>144</v>
      </c>
    </row>
    <row r="162" spans="2:65" s="14" customFormat="1">
      <c r="B162" s="161"/>
      <c r="D162" s="150" t="s">
        <v>153</v>
      </c>
      <c r="E162" s="162" t="s">
        <v>1</v>
      </c>
      <c r="F162" s="163" t="s">
        <v>156</v>
      </c>
      <c r="H162" s="164">
        <v>2.29</v>
      </c>
      <c r="L162" s="161"/>
      <c r="M162" s="165"/>
      <c r="T162" s="166"/>
      <c r="AT162" s="162" t="s">
        <v>153</v>
      </c>
      <c r="AU162" s="162" t="s">
        <v>152</v>
      </c>
      <c r="AV162" s="14" t="s">
        <v>151</v>
      </c>
      <c r="AW162" s="14" t="s">
        <v>25</v>
      </c>
      <c r="AX162" s="14" t="s">
        <v>75</v>
      </c>
      <c r="AY162" s="162" t="s">
        <v>144</v>
      </c>
    </row>
    <row r="163" spans="2:65" s="11" customFormat="1" ht="25.9" customHeight="1">
      <c r="B163" s="124"/>
      <c r="D163" s="125" t="s">
        <v>66</v>
      </c>
      <c r="E163" s="126" t="s">
        <v>372</v>
      </c>
      <c r="F163" s="126" t="s">
        <v>373</v>
      </c>
      <c r="J163" s="127">
        <f>BK163</f>
        <v>0</v>
      </c>
      <c r="L163" s="124"/>
      <c r="M163" s="128"/>
      <c r="P163" s="129">
        <f>P164</f>
        <v>0</v>
      </c>
      <c r="R163" s="129">
        <f>R164</f>
        <v>0</v>
      </c>
      <c r="T163" s="130">
        <f>T164</f>
        <v>0</v>
      </c>
      <c r="AR163" s="125" t="s">
        <v>152</v>
      </c>
      <c r="AT163" s="131" t="s">
        <v>66</v>
      </c>
      <c r="AU163" s="131" t="s">
        <v>67</v>
      </c>
      <c r="AY163" s="125" t="s">
        <v>144</v>
      </c>
      <c r="BK163" s="132">
        <f>BK164</f>
        <v>0</v>
      </c>
    </row>
    <row r="164" spans="2:65" s="11" customFormat="1" ht="22.9" customHeight="1">
      <c r="B164" s="124"/>
      <c r="D164" s="125" t="s">
        <v>66</v>
      </c>
      <c r="E164" s="133" t="s">
        <v>635</v>
      </c>
      <c r="F164" s="133" t="s">
        <v>636</v>
      </c>
      <c r="J164" s="134">
        <f>BK164</f>
        <v>0</v>
      </c>
      <c r="L164" s="124"/>
      <c r="M164" s="128"/>
      <c r="P164" s="129">
        <f>SUM(P165:P192)</f>
        <v>0</v>
      </c>
      <c r="R164" s="129">
        <f>SUM(R165:R192)</f>
        <v>0</v>
      </c>
      <c r="T164" s="130">
        <f>SUM(T165:T192)</f>
        <v>0</v>
      </c>
      <c r="AR164" s="125" t="s">
        <v>152</v>
      </c>
      <c r="AT164" s="131" t="s">
        <v>66</v>
      </c>
      <c r="AU164" s="131" t="s">
        <v>75</v>
      </c>
      <c r="AY164" s="125" t="s">
        <v>144</v>
      </c>
      <c r="BK164" s="132">
        <f>SUM(BK165:BK192)</f>
        <v>0</v>
      </c>
    </row>
    <row r="165" spans="2:65" s="1" customFormat="1" ht="24.2" customHeight="1">
      <c r="B165" s="135"/>
      <c r="C165" s="136" t="s">
        <v>235</v>
      </c>
      <c r="D165" s="136" t="s">
        <v>147</v>
      </c>
      <c r="E165" s="137" t="s">
        <v>638</v>
      </c>
      <c r="F165" s="138" t="s">
        <v>639</v>
      </c>
      <c r="G165" s="139" t="s">
        <v>159</v>
      </c>
      <c r="H165" s="140">
        <v>23.373999999999999</v>
      </c>
      <c r="I165" s="141"/>
      <c r="J165" s="141">
        <f>ROUND(I165*H165,2)</f>
        <v>0</v>
      </c>
      <c r="K165" s="142"/>
      <c r="L165" s="29"/>
      <c r="M165" s="143" t="s">
        <v>1</v>
      </c>
      <c r="N165" s="144" t="s">
        <v>33</v>
      </c>
      <c r="O165" s="145">
        <v>0</v>
      </c>
      <c r="P165" s="145">
        <f>O165*H165</f>
        <v>0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187</v>
      </c>
      <c r="AT165" s="147" t="s">
        <v>147</v>
      </c>
      <c r="AU165" s="147" t="s">
        <v>152</v>
      </c>
      <c r="AY165" s="17" t="s">
        <v>144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7" t="s">
        <v>152</v>
      </c>
      <c r="BK165" s="148">
        <f>ROUND(I165*H165,2)</f>
        <v>0</v>
      </c>
      <c r="BL165" s="17" t="s">
        <v>187</v>
      </c>
      <c r="BM165" s="147" t="s">
        <v>238</v>
      </c>
    </row>
    <row r="166" spans="2:65" s="13" customFormat="1">
      <c r="B166" s="155"/>
      <c r="D166" s="150" t="s">
        <v>153</v>
      </c>
      <c r="E166" s="156" t="s">
        <v>1</v>
      </c>
      <c r="F166" s="157" t="s">
        <v>906</v>
      </c>
      <c r="H166" s="158">
        <v>25.173500000000001</v>
      </c>
      <c r="L166" s="155"/>
      <c r="M166" s="159"/>
      <c r="T166" s="160"/>
      <c r="AT166" s="156" t="s">
        <v>153</v>
      </c>
      <c r="AU166" s="156" t="s">
        <v>152</v>
      </c>
      <c r="AV166" s="13" t="s">
        <v>152</v>
      </c>
      <c r="AW166" s="13" t="s">
        <v>25</v>
      </c>
      <c r="AX166" s="13" t="s">
        <v>67</v>
      </c>
      <c r="AY166" s="156" t="s">
        <v>144</v>
      </c>
    </row>
    <row r="167" spans="2:65" s="12" customFormat="1">
      <c r="B167" s="149"/>
      <c r="D167" s="150" t="s">
        <v>153</v>
      </c>
      <c r="E167" s="151" t="s">
        <v>1</v>
      </c>
      <c r="F167" s="152" t="s">
        <v>744</v>
      </c>
      <c r="H167" s="151" t="s">
        <v>1</v>
      </c>
      <c r="L167" s="149"/>
      <c r="M167" s="153"/>
      <c r="T167" s="154"/>
      <c r="AT167" s="151" t="s">
        <v>153</v>
      </c>
      <c r="AU167" s="151" t="s">
        <v>152</v>
      </c>
      <c r="AV167" s="12" t="s">
        <v>75</v>
      </c>
      <c r="AW167" s="12" t="s">
        <v>25</v>
      </c>
      <c r="AX167" s="12" t="s">
        <v>67</v>
      </c>
      <c r="AY167" s="151" t="s">
        <v>144</v>
      </c>
    </row>
    <row r="168" spans="2:65" s="13" customFormat="1">
      <c r="B168" s="155"/>
      <c r="D168" s="150" t="s">
        <v>153</v>
      </c>
      <c r="E168" s="156" t="s">
        <v>1</v>
      </c>
      <c r="F168" s="157" t="s">
        <v>802</v>
      </c>
      <c r="H168" s="158">
        <v>-1.8</v>
      </c>
      <c r="L168" s="155"/>
      <c r="M168" s="159"/>
      <c r="T168" s="160"/>
      <c r="AT168" s="156" t="s">
        <v>153</v>
      </c>
      <c r="AU168" s="156" t="s">
        <v>152</v>
      </c>
      <c r="AV168" s="13" t="s">
        <v>152</v>
      </c>
      <c r="AW168" s="13" t="s">
        <v>25</v>
      </c>
      <c r="AX168" s="13" t="s">
        <v>67</v>
      </c>
      <c r="AY168" s="156" t="s">
        <v>144</v>
      </c>
    </row>
    <row r="169" spans="2:65" s="14" customFormat="1">
      <c r="B169" s="161"/>
      <c r="D169" s="150" t="s">
        <v>153</v>
      </c>
      <c r="E169" s="162" t="s">
        <v>1</v>
      </c>
      <c r="F169" s="163" t="s">
        <v>156</v>
      </c>
      <c r="H169" s="164">
        <v>23.3735</v>
      </c>
      <c r="L169" s="161"/>
      <c r="M169" s="165"/>
      <c r="T169" s="166"/>
      <c r="AT169" s="162" t="s">
        <v>153</v>
      </c>
      <c r="AU169" s="162" t="s">
        <v>152</v>
      </c>
      <c r="AV169" s="14" t="s">
        <v>151</v>
      </c>
      <c r="AW169" s="14" t="s">
        <v>25</v>
      </c>
      <c r="AX169" s="14" t="s">
        <v>75</v>
      </c>
      <c r="AY169" s="162" t="s">
        <v>144</v>
      </c>
    </row>
    <row r="170" spans="2:65" s="1" customFormat="1" ht="21.75" customHeight="1">
      <c r="B170" s="135"/>
      <c r="C170" s="136" t="s">
        <v>194</v>
      </c>
      <c r="D170" s="136" t="s">
        <v>147</v>
      </c>
      <c r="E170" s="137" t="s">
        <v>644</v>
      </c>
      <c r="F170" s="138" t="s">
        <v>645</v>
      </c>
      <c r="G170" s="139" t="s">
        <v>223</v>
      </c>
      <c r="H170" s="140">
        <v>5</v>
      </c>
      <c r="I170" s="141"/>
      <c r="J170" s="141">
        <f t="shared" ref="J170:J175" si="0">ROUND(I170*H170,2)</f>
        <v>0</v>
      </c>
      <c r="K170" s="142"/>
      <c r="L170" s="29"/>
      <c r="M170" s="143" t="s">
        <v>1</v>
      </c>
      <c r="N170" s="144" t="s">
        <v>33</v>
      </c>
      <c r="O170" s="145">
        <v>0</v>
      </c>
      <c r="P170" s="145">
        <f t="shared" ref="P170:P175" si="1">O170*H170</f>
        <v>0</v>
      </c>
      <c r="Q170" s="145">
        <v>0</v>
      </c>
      <c r="R170" s="145">
        <f t="shared" ref="R170:R175" si="2">Q170*H170</f>
        <v>0</v>
      </c>
      <c r="S170" s="145">
        <v>0</v>
      </c>
      <c r="T170" s="146">
        <f t="shared" ref="T170:T175" si="3">S170*H170</f>
        <v>0</v>
      </c>
      <c r="AR170" s="147" t="s">
        <v>187</v>
      </c>
      <c r="AT170" s="147" t="s">
        <v>147</v>
      </c>
      <c r="AU170" s="147" t="s">
        <v>152</v>
      </c>
      <c r="AY170" s="17" t="s">
        <v>144</v>
      </c>
      <c r="BE170" s="148">
        <f t="shared" ref="BE170:BE175" si="4">IF(N170="základná",J170,0)</f>
        <v>0</v>
      </c>
      <c r="BF170" s="148">
        <f t="shared" ref="BF170:BF175" si="5">IF(N170="znížená",J170,0)</f>
        <v>0</v>
      </c>
      <c r="BG170" s="148">
        <f t="shared" ref="BG170:BG175" si="6">IF(N170="zákl. prenesená",J170,0)</f>
        <v>0</v>
      </c>
      <c r="BH170" s="148">
        <f t="shared" ref="BH170:BH175" si="7">IF(N170="zníž. prenesená",J170,0)</f>
        <v>0</v>
      </c>
      <c r="BI170" s="148">
        <f t="shared" ref="BI170:BI175" si="8">IF(N170="nulová",J170,0)</f>
        <v>0</v>
      </c>
      <c r="BJ170" s="17" t="s">
        <v>152</v>
      </c>
      <c r="BK170" s="148">
        <f t="shared" ref="BK170:BK175" si="9">ROUND(I170*H170,2)</f>
        <v>0</v>
      </c>
      <c r="BL170" s="17" t="s">
        <v>187</v>
      </c>
      <c r="BM170" s="147" t="s">
        <v>241</v>
      </c>
    </row>
    <row r="171" spans="2:65" s="1" customFormat="1" ht="24.2" customHeight="1">
      <c r="B171" s="135"/>
      <c r="C171" s="136" t="s">
        <v>242</v>
      </c>
      <c r="D171" s="136" t="s">
        <v>147</v>
      </c>
      <c r="E171" s="137" t="s">
        <v>648</v>
      </c>
      <c r="F171" s="138" t="s">
        <v>649</v>
      </c>
      <c r="G171" s="139" t="s">
        <v>167</v>
      </c>
      <c r="H171" s="140">
        <v>9.0500000000000007</v>
      </c>
      <c r="I171" s="141"/>
      <c r="J171" s="141">
        <f t="shared" si="0"/>
        <v>0</v>
      </c>
      <c r="K171" s="142"/>
      <c r="L171" s="29"/>
      <c r="M171" s="143" t="s">
        <v>1</v>
      </c>
      <c r="N171" s="144" t="s">
        <v>33</v>
      </c>
      <c r="O171" s="145">
        <v>0</v>
      </c>
      <c r="P171" s="145">
        <f t="shared" si="1"/>
        <v>0</v>
      </c>
      <c r="Q171" s="145">
        <v>0</v>
      </c>
      <c r="R171" s="145">
        <f t="shared" si="2"/>
        <v>0</v>
      </c>
      <c r="S171" s="145">
        <v>0</v>
      </c>
      <c r="T171" s="146">
        <f t="shared" si="3"/>
        <v>0</v>
      </c>
      <c r="AR171" s="147" t="s">
        <v>187</v>
      </c>
      <c r="AT171" s="147" t="s">
        <v>147</v>
      </c>
      <c r="AU171" s="147" t="s">
        <v>152</v>
      </c>
      <c r="AY171" s="17" t="s">
        <v>144</v>
      </c>
      <c r="BE171" s="148">
        <f t="shared" si="4"/>
        <v>0</v>
      </c>
      <c r="BF171" s="148">
        <f t="shared" si="5"/>
        <v>0</v>
      </c>
      <c r="BG171" s="148">
        <f t="shared" si="6"/>
        <v>0</v>
      </c>
      <c r="BH171" s="148">
        <f t="shared" si="7"/>
        <v>0</v>
      </c>
      <c r="BI171" s="148">
        <f t="shared" si="8"/>
        <v>0</v>
      </c>
      <c r="BJ171" s="17" t="s">
        <v>152</v>
      </c>
      <c r="BK171" s="148">
        <f t="shared" si="9"/>
        <v>0</v>
      </c>
      <c r="BL171" s="17" t="s">
        <v>187</v>
      </c>
      <c r="BM171" s="147" t="s">
        <v>245</v>
      </c>
    </row>
    <row r="172" spans="2:65" s="1" customFormat="1" ht="24.2" customHeight="1">
      <c r="B172" s="135"/>
      <c r="C172" s="136" t="s">
        <v>202</v>
      </c>
      <c r="D172" s="136" t="s">
        <v>147</v>
      </c>
      <c r="E172" s="137" t="s">
        <v>652</v>
      </c>
      <c r="F172" s="138" t="s">
        <v>653</v>
      </c>
      <c r="G172" s="139" t="s">
        <v>159</v>
      </c>
      <c r="H172" s="140">
        <v>23.373999999999999</v>
      </c>
      <c r="I172" s="141"/>
      <c r="J172" s="141">
        <f t="shared" si="0"/>
        <v>0</v>
      </c>
      <c r="K172" s="142"/>
      <c r="L172" s="29"/>
      <c r="M172" s="143" t="s">
        <v>1</v>
      </c>
      <c r="N172" s="144" t="s">
        <v>33</v>
      </c>
      <c r="O172" s="145">
        <v>0</v>
      </c>
      <c r="P172" s="145">
        <f t="shared" si="1"/>
        <v>0</v>
      </c>
      <c r="Q172" s="145">
        <v>0</v>
      </c>
      <c r="R172" s="145">
        <f t="shared" si="2"/>
        <v>0</v>
      </c>
      <c r="S172" s="145">
        <v>0</v>
      </c>
      <c r="T172" s="146">
        <f t="shared" si="3"/>
        <v>0</v>
      </c>
      <c r="AR172" s="147" t="s">
        <v>187</v>
      </c>
      <c r="AT172" s="147" t="s">
        <v>147</v>
      </c>
      <c r="AU172" s="147" t="s">
        <v>152</v>
      </c>
      <c r="AY172" s="17" t="s">
        <v>144</v>
      </c>
      <c r="BE172" s="148">
        <f t="shared" si="4"/>
        <v>0</v>
      </c>
      <c r="BF172" s="148">
        <f t="shared" si="5"/>
        <v>0</v>
      </c>
      <c r="BG172" s="148">
        <f t="shared" si="6"/>
        <v>0</v>
      </c>
      <c r="BH172" s="148">
        <f t="shared" si="7"/>
        <v>0</v>
      </c>
      <c r="BI172" s="148">
        <f t="shared" si="8"/>
        <v>0</v>
      </c>
      <c r="BJ172" s="17" t="s">
        <v>152</v>
      </c>
      <c r="BK172" s="148">
        <f t="shared" si="9"/>
        <v>0</v>
      </c>
      <c r="BL172" s="17" t="s">
        <v>187</v>
      </c>
      <c r="BM172" s="147" t="s">
        <v>249</v>
      </c>
    </row>
    <row r="173" spans="2:65" s="1" customFormat="1" ht="24.2" customHeight="1">
      <c r="B173" s="135"/>
      <c r="C173" s="136" t="s">
        <v>250</v>
      </c>
      <c r="D173" s="136" t="s">
        <v>147</v>
      </c>
      <c r="E173" s="137" t="s">
        <v>656</v>
      </c>
      <c r="F173" s="138" t="s">
        <v>657</v>
      </c>
      <c r="G173" s="139" t="s">
        <v>159</v>
      </c>
      <c r="H173" s="140">
        <v>23.373999999999999</v>
      </c>
      <c r="I173" s="141"/>
      <c r="J173" s="141">
        <f t="shared" si="0"/>
        <v>0</v>
      </c>
      <c r="K173" s="142"/>
      <c r="L173" s="29"/>
      <c r="M173" s="143" t="s">
        <v>1</v>
      </c>
      <c r="N173" s="144" t="s">
        <v>33</v>
      </c>
      <c r="O173" s="145">
        <v>0</v>
      </c>
      <c r="P173" s="145">
        <f t="shared" si="1"/>
        <v>0</v>
      </c>
      <c r="Q173" s="145">
        <v>0</v>
      </c>
      <c r="R173" s="145">
        <f t="shared" si="2"/>
        <v>0</v>
      </c>
      <c r="S173" s="145">
        <v>0</v>
      </c>
      <c r="T173" s="146">
        <f t="shared" si="3"/>
        <v>0</v>
      </c>
      <c r="AR173" s="147" t="s">
        <v>187</v>
      </c>
      <c r="AT173" s="147" t="s">
        <v>147</v>
      </c>
      <c r="AU173" s="147" t="s">
        <v>152</v>
      </c>
      <c r="AY173" s="17" t="s">
        <v>144</v>
      </c>
      <c r="BE173" s="148">
        <f t="shared" si="4"/>
        <v>0</v>
      </c>
      <c r="BF173" s="148">
        <f t="shared" si="5"/>
        <v>0</v>
      </c>
      <c r="BG173" s="148">
        <f t="shared" si="6"/>
        <v>0</v>
      </c>
      <c r="BH173" s="148">
        <f t="shared" si="7"/>
        <v>0</v>
      </c>
      <c r="BI173" s="148">
        <f t="shared" si="8"/>
        <v>0</v>
      </c>
      <c r="BJ173" s="17" t="s">
        <v>152</v>
      </c>
      <c r="BK173" s="148">
        <f t="shared" si="9"/>
        <v>0</v>
      </c>
      <c r="BL173" s="17" t="s">
        <v>187</v>
      </c>
      <c r="BM173" s="147" t="s">
        <v>253</v>
      </c>
    </row>
    <row r="174" spans="2:65" s="1" customFormat="1" ht="24.2" customHeight="1">
      <c r="B174" s="135"/>
      <c r="C174" s="136" t="s">
        <v>210</v>
      </c>
      <c r="D174" s="136" t="s">
        <v>147</v>
      </c>
      <c r="E174" s="137" t="s">
        <v>659</v>
      </c>
      <c r="F174" s="138" t="s">
        <v>660</v>
      </c>
      <c r="G174" s="139" t="s">
        <v>159</v>
      </c>
      <c r="H174" s="140">
        <v>23.373999999999999</v>
      </c>
      <c r="I174" s="141"/>
      <c r="J174" s="141">
        <f t="shared" si="0"/>
        <v>0</v>
      </c>
      <c r="K174" s="142"/>
      <c r="L174" s="29"/>
      <c r="M174" s="143" t="s">
        <v>1</v>
      </c>
      <c r="N174" s="144" t="s">
        <v>33</v>
      </c>
      <c r="O174" s="145">
        <v>0</v>
      </c>
      <c r="P174" s="145">
        <f t="shared" si="1"/>
        <v>0</v>
      </c>
      <c r="Q174" s="145">
        <v>0</v>
      </c>
      <c r="R174" s="145">
        <f t="shared" si="2"/>
        <v>0</v>
      </c>
      <c r="S174" s="145">
        <v>0</v>
      </c>
      <c r="T174" s="146">
        <f t="shared" si="3"/>
        <v>0</v>
      </c>
      <c r="AR174" s="147" t="s">
        <v>187</v>
      </c>
      <c r="AT174" s="147" t="s">
        <v>147</v>
      </c>
      <c r="AU174" s="147" t="s">
        <v>152</v>
      </c>
      <c r="AY174" s="17" t="s">
        <v>144</v>
      </c>
      <c r="BE174" s="148">
        <f t="shared" si="4"/>
        <v>0</v>
      </c>
      <c r="BF174" s="148">
        <f t="shared" si="5"/>
        <v>0</v>
      </c>
      <c r="BG174" s="148">
        <f t="shared" si="6"/>
        <v>0</v>
      </c>
      <c r="BH174" s="148">
        <f t="shared" si="7"/>
        <v>0</v>
      </c>
      <c r="BI174" s="148">
        <f t="shared" si="8"/>
        <v>0</v>
      </c>
      <c r="BJ174" s="17" t="s">
        <v>152</v>
      </c>
      <c r="BK174" s="148">
        <f t="shared" si="9"/>
        <v>0</v>
      </c>
      <c r="BL174" s="17" t="s">
        <v>187</v>
      </c>
      <c r="BM174" s="147" t="s">
        <v>256</v>
      </c>
    </row>
    <row r="175" spans="2:65" s="1" customFormat="1" ht="24.2" customHeight="1">
      <c r="B175" s="135"/>
      <c r="C175" s="136" t="s">
        <v>7</v>
      </c>
      <c r="D175" s="136" t="s">
        <v>147</v>
      </c>
      <c r="E175" s="137" t="s">
        <v>738</v>
      </c>
      <c r="F175" s="138" t="s">
        <v>739</v>
      </c>
      <c r="G175" s="139" t="s">
        <v>159</v>
      </c>
      <c r="H175" s="140">
        <v>3.8</v>
      </c>
      <c r="I175" s="141"/>
      <c r="J175" s="141">
        <f t="shared" si="0"/>
        <v>0</v>
      </c>
      <c r="K175" s="142"/>
      <c r="L175" s="29"/>
      <c r="M175" s="143" t="s">
        <v>1</v>
      </c>
      <c r="N175" s="144" t="s">
        <v>33</v>
      </c>
      <c r="O175" s="145">
        <v>0</v>
      </c>
      <c r="P175" s="145">
        <f t="shared" si="1"/>
        <v>0</v>
      </c>
      <c r="Q175" s="145">
        <v>0</v>
      </c>
      <c r="R175" s="145">
        <f t="shared" si="2"/>
        <v>0</v>
      </c>
      <c r="S175" s="145">
        <v>0</v>
      </c>
      <c r="T175" s="146">
        <f t="shared" si="3"/>
        <v>0</v>
      </c>
      <c r="AR175" s="147" t="s">
        <v>187</v>
      </c>
      <c r="AT175" s="147" t="s">
        <v>147</v>
      </c>
      <c r="AU175" s="147" t="s">
        <v>152</v>
      </c>
      <c r="AY175" s="17" t="s">
        <v>144</v>
      </c>
      <c r="BE175" s="148">
        <f t="shared" si="4"/>
        <v>0</v>
      </c>
      <c r="BF175" s="148">
        <f t="shared" si="5"/>
        <v>0</v>
      </c>
      <c r="BG175" s="148">
        <f t="shared" si="6"/>
        <v>0</v>
      </c>
      <c r="BH175" s="148">
        <f t="shared" si="7"/>
        <v>0</v>
      </c>
      <c r="BI175" s="148">
        <f t="shared" si="8"/>
        <v>0</v>
      </c>
      <c r="BJ175" s="17" t="s">
        <v>152</v>
      </c>
      <c r="BK175" s="148">
        <f t="shared" si="9"/>
        <v>0</v>
      </c>
      <c r="BL175" s="17" t="s">
        <v>187</v>
      </c>
      <c r="BM175" s="147" t="s">
        <v>259</v>
      </c>
    </row>
    <row r="176" spans="2:65" s="12" customFormat="1">
      <c r="B176" s="149"/>
      <c r="D176" s="150" t="s">
        <v>153</v>
      </c>
      <c r="E176" s="151" t="s">
        <v>1</v>
      </c>
      <c r="F176" s="152" t="s">
        <v>784</v>
      </c>
      <c r="H176" s="151" t="s">
        <v>1</v>
      </c>
      <c r="L176" s="149"/>
      <c r="M176" s="153"/>
      <c r="T176" s="154"/>
      <c r="AT176" s="151" t="s">
        <v>153</v>
      </c>
      <c r="AU176" s="151" t="s">
        <v>152</v>
      </c>
      <c r="AV176" s="12" t="s">
        <v>75</v>
      </c>
      <c r="AW176" s="12" t="s">
        <v>25</v>
      </c>
      <c r="AX176" s="12" t="s">
        <v>67</v>
      </c>
      <c r="AY176" s="151" t="s">
        <v>144</v>
      </c>
    </row>
    <row r="177" spans="2:65" s="13" customFormat="1">
      <c r="B177" s="155"/>
      <c r="D177" s="150" t="s">
        <v>153</v>
      </c>
      <c r="E177" s="156" t="s">
        <v>1</v>
      </c>
      <c r="F177" s="157" t="s">
        <v>817</v>
      </c>
      <c r="H177" s="158">
        <v>1.8</v>
      </c>
      <c r="L177" s="155"/>
      <c r="M177" s="159"/>
      <c r="T177" s="160"/>
      <c r="AT177" s="156" t="s">
        <v>153</v>
      </c>
      <c r="AU177" s="156" t="s">
        <v>152</v>
      </c>
      <c r="AV177" s="13" t="s">
        <v>152</v>
      </c>
      <c r="AW177" s="13" t="s">
        <v>25</v>
      </c>
      <c r="AX177" s="13" t="s">
        <v>67</v>
      </c>
      <c r="AY177" s="156" t="s">
        <v>144</v>
      </c>
    </row>
    <row r="178" spans="2:65" s="12" customFormat="1">
      <c r="B178" s="149"/>
      <c r="D178" s="150" t="s">
        <v>153</v>
      </c>
      <c r="E178" s="151" t="s">
        <v>1</v>
      </c>
      <c r="F178" s="152" t="s">
        <v>788</v>
      </c>
      <c r="H178" s="151" t="s">
        <v>1</v>
      </c>
      <c r="L178" s="149"/>
      <c r="M178" s="153"/>
      <c r="T178" s="154"/>
      <c r="AT178" s="151" t="s">
        <v>153</v>
      </c>
      <c r="AU178" s="151" t="s">
        <v>152</v>
      </c>
      <c r="AV178" s="12" t="s">
        <v>75</v>
      </c>
      <c r="AW178" s="12" t="s">
        <v>25</v>
      </c>
      <c r="AX178" s="12" t="s">
        <v>67</v>
      </c>
      <c r="AY178" s="151" t="s">
        <v>144</v>
      </c>
    </row>
    <row r="179" spans="2:65" s="13" customFormat="1">
      <c r="B179" s="155"/>
      <c r="D179" s="150" t="s">
        <v>153</v>
      </c>
      <c r="E179" s="156" t="s">
        <v>1</v>
      </c>
      <c r="F179" s="157" t="s">
        <v>152</v>
      </c>
      <c r="H179" s="158">
        <v>2</v>
      </c>
      <c r="L179" s="155"/>
      <c r="M179" s="159"/>
      <c r="T179" s="160"/>
      <c r="AT179" s="156" t="s">
        <v>153</v>
      </c>
      <c r="AU179" s="156" t="s">
        <v>152</v>
      </c>
      <c r="AV179" s="13" t="s">
        <v>152</v>
      </c>
      <c r="AW179" s="13" t="s">
        <v>25</v>
      </c>
      <c r="AX179" s="13" t="s">
        <v>67</v>
      </c>
      <c r="AY179" s="156" t="s">
        <v>144</v>
      </c>
    </row>
    <row r="180" spans="2:65" s="14" customFormat="1">
      <c r="B180" s="161"/>
      <c r="D180" s="150" t="s">
        <v>153</v>
      </c>
      <c r="E180" s="162" t="s">
        <v>1</v>
      </c>
      <c r="F180" s="163" t="s">
        <v>156</v>
      </c>
      <c r="H180" s="164">
        <v>3.8</v>
      </c>
      <c r="L180" s="161"/>
      <c r="M180" s="165"/>
      <c r="T180" s="166"/>
      <c r="AT180" s="162" t="s">
        <v>153</v>
      </c>
      <c r="AU180" s="162" t="s">
        <v>152</v>
      </c>
      <c r="AV180" s="14" t="s">
        <v>151</v>
      </c>
      <c r="AW180" s="14" t="s">
        <v>25</v>
      </c>
      <c r="AX180" s="14" t="s">
        <v>75</v>
      </c>
      <c r="AY180" s="162" t="s">
        <v>144</v>
      </c>
    </row>
    <row r="181" spans="2:65" s="1" customFormat="1" ht="24.2" customHeight="1">
      <c r="B181" s="135"/>
      <c r="C181" s="136" t="s">
        <v>215</v>
      </c>
      <c r="D181" s="136" t="s">
        <v>147</v>
      </c>
      <c r="E181" s="137" t="s">
        <v>663</v>
      </c>
      <c r="F181" s="138" t="s">
        <v>664</v>
      </c>
      <c r="G181" s="139" t="s">
        <v>159</v>
      </c>
      <c r="H181" s="140">
        <v>5.2130000000000001</v>
      </c>
      <c r="I181" s="141"/>
      <c r="J181" s="141">
        <f>ROUND(I181*H181,2)</f>
        <v>0</v>
      </c>
      <c r="K181" s="142"/>
      <c r="L181" s="29"/>
      <c r="M181" s="143" t="s">
        <v>1</v>
      </c>
      <c r="N181" s="144" t="s">
        <v>33</v>
      </c>
      <c r="O181" s="145">
        <v>0</v>
      </c>
      <c r="P181" s="145">
        <f>O181*H181</f>
        <v>0</v>
      </c>
      <c r="Q181" s="145">
        <v>0</v>
      </c>
      <c r="R181" s="145">
        <f>Q181*H181</f>
        <v>0</v>
      </c>
      <c r="S181" s="145">
        <v>0</v>
      </c>
      <c r="T181" s="146">
        <f>S181*H181</f>
        <v>0</v>
      </c>
      <c r="AR181" s="147" t="s">
        <v>187</v>
      </c>
      <c r="AT181" s="147" t="s">
        <v>147</v>
      </c>
      <c r="AU181" s="147" t="s">
        <v>152</v>
      </c>
      <c r="AY181" s="17" t="s">
        <v>144</v>
      </c>
      <c r="BE181" s="148">
        <f>IF(N181="základná",J181,0)</f>
        <v>0</v>
      </c>
      <c r="BF181" s="148">
        <f>IF(N181="znížená",J181,0)</f>
        <v>0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7" t="s">
        <v>152</v>
      </c>
      <c r="BK181" s="148">
        <f>ROUND(I181*H181,2)</f>
        <v>0</v>
      </c>
      <c r="BL181" s="17" t="s">
        <v>187</v>
      </c>
      <c r="BM181" s="147" t="s">
        <v>263</v>
      </c>
    </row>
    <row r="182" spans="2:65" s="1" customFormat="1" ht="33" customHeight="1">
      <c r="B182" s="135"/>
      <c r="C182" s="136" t="s">
        <v>265</v>
      </c>
      <c r="D182" s="136" t="s">
        <v>147</v>
      </c>
      <c r="E182" s="137" t="s">
        <v>789</v>
      </c>
      <c r="F182" s="138" t="s">
        <v>790</v>
      </c>
      <c r="G182" s="139" t="s">
        <v>159</v>
      </c>
      <c r="H182" s="140">
        <v>23.373999999999999</v>
      </c>
      <c r="I182" s="141"/>
      <c r="J182" s="141">
        <f>ROUND(I182*H182,2)</f>
        <v>0</v>
      </c>
      <c r="K182" s="142"/>
      <c r="L182" s="29"/>
      <c r="M182" s="143" t="s">
        <v>1</v>
      </c>
      <c r="N182" s="144" t="s">
        <v>33</v>
      </c>
      <c r="O182" s="145">
        <v>0</v>
      </c>
      <c r="P182" s="145">
        <f>O182*H182</f>
        <v>0</v>
      </c>
      <c r="Q182" s="145">
        <v>0</v>
      </c>
      <c r="R182" s="145">
        <f>Q182*H182</f>
        <v>0</v>
      </c>
      <c r="S182" s="145">
        <v>0</v>
      </c>
      <c r="T182" s="146">
        <f>S182*H182</f>
        <v>0</v>
      </c>
      <c r="AR182" s="147" t="s">
        <v>187</v>
      </c>
      <c r="AT182" s="147" t="s">
        <v>147</v>
      </c>
      <c r="AU182" s="147" t="s">
        <v>152</v>
      </c>
      <c r="AY182" s="17" t="s">
        <v>144</v>
      </c>
      <c r="BE182" s="148">
        <f>IF(N182="základná",J182,0)</f>
        <v>0</v>
      </c>
      <c r="BF182" s="148">
        <f>IF(N182="znížená",J182,0)</f>
        <v>0</v>
      </c>
      <c r="BG182" s="148">
        <f>IF(N182="zákl. prenesená",J182,0)</f>
        <v>0</v>
      </c>
      <c r="BH182" s="148">
        <f>IF(N182="zníž. prenesená",J182,0)</f>
        <v>0</v>
      </c>
      <c r="BI182" s="148">
        <f>IF(N182="nulová",J182,0)</f>
        <v>0</v>
      </c>
      <c r="BJ182" s="17" t="s">
        <v>152</v>
      </c>
      <c r="BK182" s="148">
        <f>ROUND(I182*H182,2)</f>
        <v>0</v>
      </c>
      <c r="BL182" s="17" t="s">
        <v>187</v>
      </c>
      <c r="BM182" s="147" t="s">
        <v>268</v>
      </c>
    </row>
    <row r="183" spans="2:65" s="13" customFormat="1">
      <c r="B183" s="155"/>
      <c r="D183" s="150" t="s">
        <v>153</v>
      </c>
      <c r="E183" s="156" t="s">
        <v>1</v>
      </c>
      <c r="F183" s="157" t="s">
        <v>900</v>
      </c>
      <c r="H183" s="158">
        <v>25.173500000000001</v>
      </c>
      <c r="L183" s="155"/>
      <c r="M183" s="159"/>
      <c r="T183" s="160"/>
      <c r="AT183" s="156" t="s">
        <v>153</v>
      </c>
      <c r="AU183" s="156" t="s">
        <v>152</v>
      </c>
      <c r="AV183" s="13" t="s">
        <v>152</v>
      </c>
      <c r="AW183" s="13" t="s">
        <v>25</v>
      </c>
      <c r="AX183" s="13" t="s">
        <v>67</v>
      </c>
      <c r="AY183" s="156" t="s">
        <v>144</v>
      </c>
    </row>
    <row r="184" spans="2:65" s="12" customFormat="1">
      <c r="B184" s="149"/>
      <c r="D184" s="150" t="s">
        <v>153</v>
      </c>
      <c r="E184" s="151" t="s">
        <v>1</v>
      </c>
      <c r="F184" s="152" t="s">
        <v>744</v>
      </c>
      <c r="H184" s="151" t="s">
        <v>1</v>
      </c>
      <c r="L184" s="149"/>
      <c r="M184" s="153"/>
      <c r="T184" s="154"/>
      <c r="AT184" s="151" t="s">
        <v>153</v>
      </c>
      <c r="AU184" s="151" t="s">
        <v>152</v>
      </c>
      <c r="AV184" s="12" t="s">
        <v>75</v>
      </c>
      <c r="AW184" s="12" t="s">
        <v>25</v>
      </c>
      <c r="AX184" s="12" t="s">
        <v>67</v>
      </c>
      <c r="AY184" s="151" t="s">
        <v>144</v>
      </c>
    </row>
    <row r="185" spans="2:65" s="13" customFormat="1">
      <c r="B185" s="155"/>
      <c r="D185" s="150" t="s">
        <v>153</v>
      </c>
      <c r="E185" s="156" t="s">
        <v>1</v>
      </c>
      <c r="F185" s="157" t="s">
        <v>802</v>
      </c>
      <c r="H185" s="158">
        <v>-1.8</v>
      </c>
      <c r="L185" s="155"/>
      <c r="M185" s="159"/>
      <c r="T185" s="160"/>
      <c r="AT185" s="156" t="s">
        <v>153</v>
      </c>
      <c r="AU185" s="156" t="s">
        <v>152</v>
      </c>
      <c r="AV185" s="13" t="s">
        <v>152</v>
      </c>
      <c r="AW185" s="13" t="s">
        <v>25</v>
      </c>
      <c r="AX185" s="13" t="s">
        <v>67</v>
      </c>
      <c r="AY185" s="156" t="s">
        <v>144</v>
      </c>
    </row>
    <row r="186" spans="2:65" s="14" customFormat="1">
      <c r="B186" s="161"/>
      <c r="D186" s="150" t="s">
        <v>153</v>
      </c>
      <c r="E186" s="162" t="s">
        <v>1</v>
      </c>
      <c r="F186" s="163" t="s">
        <v>156</v>
      </c>
      <c r="H186" s="164">
        <v>23.3735</v>
      </c>
      <c r="L186" s="161"/>
      <c r="M186" s="165"/>
      <c r="T186" s="166"/>
      <c r="AT186" s="162" t="s">
        <v>153</v>
      </c>
      <c r="AU186" s="162" t="s">
        <v>152</v>
      </c>
      <c r="AV186" s="14" t="s">
        <v>151</v>
      </c>
      <c r="AW186" s="14" t="s">
        <v>25</v>
      </c>
      <c r="AX186" s="14" t="s">
        <v>75</v>
      </c>
      <c r="AY186" s="162" t="s">
        <v>144</v>
      </c>
    </row>
    <row r="187" spans="2:65" s="1" customFormat="1" ht="24.2" customHeight="1">
      <c r="B187" s="135"/>
      <c r="C187" s="136" t="s">
        <v>220</v>
      </c>
      <c r="D187" s="136" t="s">
        <v>147</v>
      </c>
      <c r="E187" s="137" t="s">
        <v>667</v>
      </c>
      <c r="F187" s="138" t="s">
        <v>668</v>
      </c>
      <c r="G187" s="139" t="s">
        <v>167</v>
      </c>
      <c r="H187" s="140">
        <v>7.9</v>
      </c>
      <c r="I187" s="141"/>
      <c r="J187" s="141">
        <f>ROUND(I187*H187,2)</f>
        <v>0</v>
      </c>
      <c r="K187" s="142"/>
      <c r="L187" s="29"/>
      <c r="M187" s="143" t="s">
        <v>1</v>
      </c>
      <c r="N187" s="144" t="s">
        <v>33</v>
      </c>
      <c r="O187" s="145">
        <v>0</v>
      </c>
      <c r="P187" s="145">
        <f>O187*H187</f>
        <v>0</v>
      </c>
      <c r="Q187" s="145">
        <v>0</v>
      </c>
      <c r="R187" s="145">
        <f>Q187*H187</f>
        <v>0</v>
      </c>
      <c r="S187" s="145">
        <v>0</v>
      </c>
      <c r="T187" s="146">
        <f>S187*H187</f>
        <v>0</v>
      </c>
      <c r="AR187" s="147" t="s">
        <v>187</v>
      </c>
      <c r="AT187" s="147" t="s">
        <v>147</v>
      </c>
      <c r="AU187" s="147" t="s">
        <v>152</v>
      </c>
      <c r="AY187" s="17" t="s">
        <v>144</v>
      </c>
      <c r="BE187" s="148">
        <f>IF(N187="základná",J187,0)</f>
        <v>0</v>
      </c>
      <c r="BF187" s="148">
        <f>IF(N187="znížená",J187,0)</f>
        <v>0</v>
      </c>
      <c r="BG187" s="148">
        <f>IF(N187="zákl. prenesená",J187,0)</f>
        <v>0</v>
      </c>
      <c r="BH187" s="148">
        <f>IF(N187="zníž. prenesená",J187,0)</f>
        <v>0</v>
      </c>
      <c r="BI187" s="148">
        <f>IF(N187="nulová",J187,0)</f>
        <v>0</v>
      </c>
      <c r="BJ187" s="17" t="s">
        <v>152</v>
      </c>
      <c r="BK187" s="148">
        <f>ROUND(I187*H187,2)</f>
        <v>0</v>
      </c>
      <c r="BL187" s="17" t="s">
        <v>187</v>
      </c>
      <c r="BM187" s="147" t="s">
        <v>273</v>
      </c>
    </row>
    <row r="188" spans="2:65" s="12" customFormat="1">
      <c r="B188" s="149"/>
      <c r="D188" s="150" t="s">
        <v>153</v>
      </c>
      <c r="E188" s="151" t="s">
        <v>1</v>
      </c>
      <c r="F188" s="152" t="s">
        <v>793</v>
      </c>
      <c r="H188" s="151" t="s">
        <v>1</v>
      </c>
      <c r="L188" s="149"/>
      <c r="M188" s="153"/>
      <c r="T188" s="154"/>
      <c r="AT188" s="151" t="s">
        <v>153</v>
      </c>
      <c r="AU188" s="151" t="s">
        <v>152</v>
      </c>
      <c r="AV188" s="12" t="s">
        <v>75</v>
      </c>
      <c r="AW188" s="12" t="s">
        <v>25</v>
      </c>
      <c r="AX188" s="12" t="s">
        <v>67</v>
      </c>
      <c r="AY188" s="151" t="s">
        <v>144</v>
      </c>
    </row>
    <row r="189" spans="2:65" s="13" customFormat="1">
      <c r="B189" s="155"/>
      <c r="D189" s="150" t="s">
        <v>153</v>
      </c>
      <c r="E189" s="156" t="s">
        <v>1</v>
      </c>
      <c r="F189" s="157" t="s">
        <v>820</v>
      </c>
      <c r="H189" s="158">
        <v>4.9000000000000004</v>
      </c>
      <c r="L189" s="155"/>
      <c r="M189" s="159"/>
      <c r="T189" s="160"/>
      <c r="AT189" s="156" t="s">
        <v>153</v>
      </c>
      <c r="AU189" s="156" t="s">
        <v>152</v>
      </c>
      <c r="AV189" s="13" t="s">
        <v>152</v>
      </c>
      <c r="AW189" s="13" t="s">
        <v>25</v>
      </c>
      <c r="AX189" s="13" t="s">
        <v>67</v>
      </c>
      <c r="AY189" s="156" t="s">
        <v>144</v>
      </c>
    </row>
    <row r="190" spans="2:65" s="12" customFormat="1">
      <c r="B190" s="149"/>
      <c r="D190" s="150" t="s">
        <v>153</v>
      </c>
      <c r="E190" s="151" t="s">
        <v>1</v>
      </c>
      <c r="F190" s="152" t="s">
        <v>797</v>
      </c>
      <c r="H190" s="151" t="s">
        <v>1</v>
      </c>
      <c r="L190" s="149"/>
      <c r="M190" s="153"/>
      <c r="T190" s="154"/>
      <c r="AT190" s="151" t="s">
        <v>153</v>
      </c>
      <c r="AU190" s="151" t="s">
        <v>152</v>
      </c>
      <c r="AV190" s="12" t="s">
        <v>75</v>
      </c>
      <c r="AW190" s="12" t="s">
        <v>25</v>
      </c>
      <c r="AX190" s="12" t="s">
        <v>67</v>
      </c>
      <c r="AY190" s="151" t="s">
        <v>144</v>
      </c>
    </row>
    <row r="191" spans="2:65" s="13" customFormat="1">
      <c r="B191" s="155"/>
      <c r="D191" s="150" t="s">
        <v>153</v>
      </c>
      <c r="E191" s="156" t="s">
        <v>1</v>
      </c>
      <c r="F191" s="157" t="s">
        <v>145</v>
      </c>
      <c r="H191" s="158">
        <v>3</v>
      </c>
      <c r="L191" s="155"/>
      <c r="M191" s="159"/>
      <c r="T191" s="160"/>
      <c r="AT191" s="156" t="s">
        <v>153</v>
      </c>
      <c r="AU191" s="156" t="s">
        <v>152</v>
      </c>
      <c r="AV191" s="13" t="s">
        <v>152</v>
      </c>
      <c r="AW191" s="13" t="s">
        <v>25</v>
      </c>
      <c r="AX191" s="13" t="s">
        <v>67</v>
      </c>
      <c r="AY191" s="156" t="s">
        <v>144</v>
      </c>
    </row>
    <row r="192" spans="2:65" s="14" customFormat="1">
      <c r="B192" s="161"/>
      <c r="D192" s="150" t="s">
        <v>153</v>
      </c>
      <c r="E192" s="162" t="s">
        <v>1</v>
      </c>
      <c r="F192" s="163" t="s">
        <v>156</v>
      </c>
      <c r="H192" s="164">
        <v>7.9</v>
      </c>
      <c r="L192" s="161"/>
      <c r="M192" s="165"/>
      <c r="T192" s="166"/>
      <c r="AT192" s="162" t="s">
        <v>153</v>
      </c>
      <c r="AU192" s="162" t="s">
        <v>152</v>
      </c>
      <c r="AV192" s="14" t="s">
        <v>151</v>
      </c>
      <c r="AW192" s="14" t="s">
        <v>25</v>
      </c>
      <c r="AX192" s="14" t="s">
        <v>75</v>
      </c>
      <c r="AY192" s="162" t="s">
        <v>144</v>
      </c>
    </row>
    <row r="193" spans="2:65" s="11" customFormat="1" ht="25.9" customHeight="1">
      <c r="B193" s="124"/>
      <c r="D193" s="125" t="s">
        <v>66</v>
      </c>
      <c r="E193" s="126" t="s">
        <v>674</v>
      </c>
      <c r="F193" s="126" t="s">
        <v>675</v>
      </c>
      <c r="J193" s="127">
        <f>BK193</f>
        <v>0</v>
      </c>
      <c r="L193" s="124"/>
      <c r="M193" s="128"/>
      <c r="P193" s="129">
        <f>P194</f>
        <v>8.48</v>
      </c>
      <c r="R193" s="129">
        <f>R194</f>
        <v>0</v>
      </c>
      <c r="T193" s="130">
        <f>T194</f>
        <v>0</v>
      </c>
      <c r="AR193" s="125" t="s">
        <v>151</v>
      </c>
      <c r="AT193" s="131" t="s">
        <v>66</v>
      </c>
      <c r="AU193" s="131" t="s">
        <v>67</v>
      </c>
      <c r="AY193" s="125" t="s">
        <v>144</v>
      </c>
      <c r="BK193" s="132">
        <f>BK194</f>
        <v>0</v>
      </c>
    </row>
    <row r="194" spans="2:65" s="1" customFormat="1" ht="37.9" customHeight="1">
      <c r="B194" s="135"/>
      <c r="C194" s="136" t="s">
        <v>274</v>
      </c>
      <c r="D194" s="136" t="s">
        <v>147</v>
      </c>
      <c r="E194" s="137" t="s">
        <v>676</v>
      </c>
      <c r="F194" s="138" t="s">
        <v>677</v>
      </c>
      <c r="G194" s="139" t="s">
        <v>678</v>
      </c>
      <c r="H194" s="140">
        <v>8</v>
      </c>
      <c r="I194" s="141"/>
      <c r="J194" s="141">
        <f>ROUND(I194*H194,2)</f>
        <v>0</v>
      </c>
      <c r="K194" s="142"/>
      <c r="L194" s="29"/>
      <c r="M194" s="183" t="s">
        <v>1</v>
      </c>
      <c r="N194" s="184" t="s">
        <v>33</v>
      </c>
      <c r="O194" s="185">
        <v>1.06</v>
      </c>
      <c r="P194" s="185">
        <f>O194*H194</f>
        <v>8.48</v>
      </c>
      <c r="Q194" s="185">
        <v>0</v>
      </c>
      <c r="R194" s="185">
        <f>Q194*H194</f>
        <v>0</v>
      </c>
      <c r="S194" s="185">
        <v>0</v>
      </c>
      <c r="T194" s="186">
        <f>S194*H194</f>
        <v>0</v>
      </c>
      <c r="AR194" s="147" t="s">
        <v>679</v>
      </c>
      <c r="AT194" s="147" t="s">
        <v>147</v>
      </c>
      <c r="AU194" s="147" t="s">
        <v>75</v>
      </c>
      <c r="AY194" s="17" t="s">
        <v>144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7" t="s">
        <v>152</v>
      </c>
      <c r="BK194" s="148">
        <f>ROUND(I194*H194,2)</f>
        <v>0</v>
      </c>
      <c r="BL194" s="17" t="s">
        <v>679</v>
      </c>
      <c r="BM194" s="147" t="s">
        <v>907</v>
      </c>
    </row>
    <row r="195" spans="2:65" s="1" customFormat="1" ht="6.95" customHeight="1">
      <c r="B195" s="44"/>
      <c r="C195" s="45"/>
      <c r="D195" s="45"/>
      <c r="E195" s="45"/>
      <c r="F195" s="45"/>
      <c r="G195" s="45"/>
      <c r="H195" s="45"/>
      <c r="I195" s="45"/>
      <c r="J195" s="45"/>
      <c r="K195" s="45"/>
      <c r="L195" s="29"/>
    </row>
  </sheetData>
  <autoFilter ref="C122:K194" xr:uid="{00000000-0009-0000-0000-00000A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11</vt:i4>
      </vt:variant>
      <vt:variant>
        <vt:lpstr>Pomenované rozsahy</vt:lpstr>
      </vt:variant>
      <vt:variant>
        <vt:i4>22</vt:i4>
      </vt:variant>
    </vt:vector>
  </HeadingPairs>
  <TitlesOfParts>
    <vt:vector size="33" baseType="lpstr">
      <vt:lpstr>Rekapitulácia stavby</vt:lpstr>
      <vt:lpstr>01 - 2.06A WC</vt:lpstr>
      <vt:lpstr>02 - 2.06 Sklad</vt:lpstr>
      <vt:lpstr>03 - 2.01 a 2.03 Chodba</vt:lpstr>
      <vt:lpstr>04 - 2.04 Dielňa</vt:lpstr>
      <vt:lpstr>05 - 2.21 Kancelária</vt:lpstr>
      <vt:lpstr>06 - 2.22 Kancelária</vt:lpstr>
      <vt:lpstr>07 - 2.23 Kancelária</vt:lpstr>
      <vt:lpstr>08 - 2.26 Zasadačka</vt:lpstr>
      <vt:lpstr>09 - 2.05 WC</vt:lpstr>
      <vt:lpstr>10 - 2.25 Sklad-Kuchynka</vt:lpstr>
      <vt:lpstr>'01 - 2.06A WC'!Názvy_tlače</vt:lpstr>
      <vt:lpstr>'02 - 2.06 Sklad'!Názvy_tlače</vt:lpstr>
      <vt:lpstr>'03 - 2.01 a 2.03 Chodba'!Názvy_tlače</vt:lpstr>
      <vt:lpstr>'04 - 2.04 Dielňa'!Názvy_tlače</vt:lpstr>
      <vt:lpstr>'05 - 2.21 Kancelária'!Názvy_tlače</vt:lpstr>
      <vt:lpstr>'06 - 2.22 Kancelária'!Názvy_tlače</vt:lpstr>
      <vt:lpstr>'07 - 2.23 Kancelária'!Názvy_tlače</vt:lpstr>
      <vt:lpstr>'08 - 2.26 Zasadačka'!Názvy_tlače</vt:lpstr>
      <vt:lpstr>'09 - 2.05 WC'!Názvy_tlače</vt:lpstr>
      <vt:lpstr>'10 - 2.25 Sklad-Kuchynka'!Názvy_tlače</vt:lpstr>
      <vt:lpstr>'Rekapitulácia stavby'!Názvy_tlače</vt:lpstr>
      <vt:lpstr>'01 - 2.06A WC'!Oblasť_tlače</vt:lpstr>
      <vt:lpstr>'02 - 2.06 Sklad'!Oblasť_tlače</vt:lpstr>
      <vt:lpstr>'03 - 2.01 a 2.03 Chodba'!Oblasť_tlače</vt:lpstr>
      <vt:lpstr>'04 - 2.04 Dielňa'!Oblasť_tlače</vt:lpstr>
      <vt:lpstr>'05 - 2.21 Kancelária'!Oblasť_tlače</vt:lpstr>
      <vt:lpstr>'06 - 2.22 Kancelária'!Oblasť_tlače</vt:lpstr>
      <vt:lpstr>'07 - 2.23 Kancelária'!Oblasť_tlače</vt:lpstr>
      <vt:lpstr>'08 - 2.26 Zasadačka'!Oblasť_tlače</vt:lpstr>
      <vt:lpstr>'09 - 2.05 WC'!Oblasť_tlače</vt:lpstr>
      <vt:lpstr>'10 - 2.25 Sklad-Kuchynka'!Oblasť_tlače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Kretovičová Mária</dc:creator>
  <cp:lastModifiedBy>Kretovičová Mária</cp:lastModifiedBy>
  <dcterms:created xsi:type="dcterms:W3CDTF">2026-09-16T15:05:35Z</dcterms:created>
  <dcterms:modified xsi:type="dcterms:W3CDTF">2026-09-22T09:38:57Z</dcterms:modified>
</cp:coreProperties>
</file>