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mhthsk-my.sharepoint.com/personal/maria_kretovicova_mhth_sk/Documents/Pracovná plocha/VYBEROVE KONANIA/262_OPRAVA SKLADU_KE/"/>
    </mc:Choice>
  </mc:AlternateContent>
  <xr:revisionPtr revIDLastSave="0" documentId="8_{0BF857E4-0CC3-4A2F-A78F-16D34059DA5F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Rekapitulácia stavby" sheetId="1" r:id="rId1"/>
    <sheet name="01 - sklad" sheetId="2" r:id="rId2"/>
  </sheets>
  <definedNames>
    <definedName name="_xlnm._FilterDatabase" localSheetId="1" hidden="1">'01 - sklad'!$C$127:$K$268</definedName>
    <definedName name="_xlnm.Print_Titles" localSheetId="1">'01 - sklad'!$127:$127</definedName>
    <definedName name="_xlnm.Print_Titles" localSheetId="0">'Rekapitulácia stavby'!$92:$92</definedName>
    <definedName name="_xlnm.Print_Area" localSheetId="1">'01 - sklad'!$C$4:$J$76,'01 - sklad'!$C$82:$J$109,'01 - sklad'!$C$115:$J$268</definedName>
    <definedName name="_xlnm.Print_Area" localSheetId="0">'Rekapitulácia stavby'!$D$4:$AO$76,'Rekapitulácia stavby'!$C$82:$AQ$96</definedName>
  </definedName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K228" i="2" l="1"/>
  <c r="BI228" i="2"/>
  <c r="BH228" i="2"/>
  <c r="BG228" i="2"/>
  <c r="BE228" i="2"/>
  <c r="T228" i="2"/>
  <c r="R228" i="2"/>
  <c r="P228" i="2"/>
  <c r="J228" i="2"/>
  <c r="BF228" i="2" s="1"/>
  <c r="BK229" i="2"/>
  <c r="BI229" i="2"/>
  <c r="BH229" i="2"/>
  <c r="BG229" i="2"/>
  <c r="BE229" i="2"/>
  <c r="T229" i="2"/>
  <c r="R229" i="2"/>
  <c r="P229" i="2"/>
  <c r="J229" i="2"/>
  <c r="BF229" i="2" s="1"/>
  <c r="BK227" i="2"/>
  <c r="BI227" i="2"/>
  <c r="BH227" i="2"/>
  <c r="BG227" i="2"/>
  <c r="BE227" i="2"/>
  <c r="T227" i="2"/>
  <c r="R227" i="2"/>
  <c r="P227" i="2"/>
  <c r="J227" i="2"/>
  <c r="BF227" i="2" s="1"/>
  <c r="J37" i="2" l="1"/>
  <c r="J36" i="2"/>
  <c r="AY95" i="1" s="1"/>
  <c r="J35" i="2"/>
  <c r="AX95" i="1" s="1"/>
  <c r="BI265" i="2"/>
  <c r="BH265" i="2"/>
  <c r="BG265" i="2"/>
  <c r="BE265" i="2"/>
  <c r="T265" i="2"/>
  <c r="R265" i="2"/>
  <c r="P265" i="2"/>
  <c r="BI264" i="2"/>
  <c r="BH264" i="2"/>
  <c r="BG264" i="2"/>
  <c r="BE264" i="2"/>
  <c r="T264" i="2"/>
  <c r="R264" i="2"/>
  <c r="P264" i="2"/>
  <c r="BI262" i="2"/>
  <c r="BH262" i="2"/>
  <c r="BG262" i="2"/>
  <c r="BE262" i="2"/>
  <c r="T262" i="2"/>
  <c r="T261" i="2"/>
  <c r="R262" i="2"/>
  <c r="R261" i="2" s="1"/>
  <c r="P262" i="2"/>
  <c r="P261" i="2" s="1"/>
  <c r="BI260" i="2"/>
  <c r="BH260" i="2"/>
  <c r="BG260" i="2"/>
  <c r="BE260" i="2"/>
  <c r="T260" i="2"/>
  <c r="R260" i="2"/>
  <c r="P260" i="2"/>
  <c r="BI259" i="2"/>
  <c r="BH259" i="2"/>
  <c r="BG259" i="2"/>
  <c r="BE259" i="2"/>
  <c r="T259" i="2"/>
  <c r="R259" i="2"/>
  <c r="P259" i="2"/>
  <c r="BI258" i="2"/>
  <c r="BH258" i="2"/>
  <c r="BG258" i="2"/>
  <c r="BE258" i="2"/>
  <c r="T258" i="2"/>
  <c r="R258" i="2"/>
  <c r="P258" i="2"/>
  <c r="BI252" i="2"/>
  <c r="BH252" i="2"/>
  <c r="BG252" i="2"/>
  <c r="BE252" i="2"/>
  <c r="T252" i="2"/>
  <c r="R252" i="2"/>
  <c r="P252" i="2"/>
  <c r="BI251" i="2"/>
  <c r="BH251" i="2"/>
  <c r="BG251" i="2"/>
  <c r="BE251" i="2"/>
  <c r="T251" i="2"/>
  <c r="R251" i="2"/>
  <c r="P251" i="2"/>
  <c r="BI250" i="2"/>
  <c r="BH250" i="2"/>
  <c r="BG250" i="2"/>
  <c r="BE250" i="2"/>
  <c r="T250" i="2"/>
  <c r="R250" i="2"/>
  <c r="P250" i="2"/>
  <c r="BI249" i="2"/>
  <c r="BH249" i="2"/>
  <c r="BG249" i="2"/>
  <c r="BE249" i="2"/>
  <c r="T249" i="2"/>
  <c r="R249" i="2"/>
  <c r="P249" i="2"/>
  <c r="BI248" i="2"/>
  <c r="BH248" i="2"/>
  <c r="BG248" i="2"/>
  <c r="BE248" i="2"/>
  <c r="T248" i="2"/>
  <c r="R248" i="2"/>
  <c r="P248" i="2"/>
  <c r="BI244" i="2"/>
  <c r="BH244" i="2"/>
  <c r="BG244" i="2"/>
  <c r="BE244" i="2"/>
  <c r="T244" i="2"/>
  <c r="R244" i="2"/>
  <c r="P244" i="2"/>
  <c r="BI239" i="2"/>
  <c r="BH239" i="2"/>
  <c r="BG239" i="2"/>
  <c r="BE239" i="2"/>
  <c r="T239" i="2"/>
  <c r="T238" i="2" s="1"/>
  <c r="R239" i="2"/>
  <c r="R238" i="2" s="1"/>
  <c r="P239" i="2"/>
  <c r="P238" i="2"/>
  <c r="BI237" i="2"/>
  <c r="BH237" i="2"/>
  <c r="BG237" i="2"/>
  <c r="BE237" i="2"/>
  <c r="T237" i="2"/>
  <c r="R237" i="2"/>
  <c r="P237" i="2"/>
  <c r="BI236" i="2"/>
  <c r="BH236" i="2"/>
  <c r="BG236" i="2"/>
  <c r="BE236" i="2"/>
  <c r="T236" i="2"/>
  <c r="R236" i="2"/>
  <c r="P236" i="2"/>
  <c r="BI235" i="2"/>
  <c r="BH235" i="2"/>
  <c r="BG235" i="2"/>
  <c r="BE235" i="2"/>
  <c r="T235" i="2"/>
  <c r="R235" i="2"/>
  <c r="P235" i="2"/>
  <c r="BI234" i="2"/>
  <c r="BH234" i="2"/>
  <c r="BG234" i="2"/>
  <c r="BE234" i="2"/>
  <c r="T234" i="2"/>
  <c r="R234" i="2"/>
  <c r="P234" i="2"/>
  <c r="BI232" i="2"/>
  <c r="BH232" i="2"/>
  <c r="BG232" i="2"/>
  <c r="BE232" i="2"/>
  <c r="T232" i="2"/>
  <c r="R232" i="2"/>
  <c r="P232" i="2"/>
  <c r="BI224" i="2"/>
  <c r="BH224" i="2"/>
  <c r="BG224" i="2"/>
  <c r="BE224" i="2"/>
  <c r="T224" i="2"/>
  <c r="R224" i="2"/>
  <c r="P224" i="2"/>
  <c r="BI222" i="2"/>
  <c r="BH222" i="2"/>
  <c r="BG222" i="2"/>
  <c r="BE222" i="2"/>
  <c r="T222" i="2"/>
  <c r="T221" i="2"/>
  <c r="R222" i="2"/>
  <c r="R221" i="2"/>
  <c r="P222" i="2"/>
  <c r="P221" i="2" s="1"/>
  <c r="BI219" i="2"/>
  <c r="BH219" i="2"/>
  <c r="BG219" i="2"/>
  <c r="BE219" i="2"/>
  <c r="T219" i="2"/>
  <c r="R219" i="2"/>
  <c r="P219" i="2"/>
  <c r="BI218" i="2"/>
  <c r="BH218" i="2"/>
  <c r="BG218" i="2"/>
  <c r="BE218" i="2"/>
  <c r="T218" i="2"/>
  <c r="R218" i="2"/>
  <c r="P218" i="2"/>
  <c r="BI214" i="2"/>
  <c r="BH214" i="2"/>
  <c r="BG214" i="2"/>
  <c r="BE214" i="2"/>
  <c r="T214" i="2"/>
  <c r="R214" i="2"/>
  <c r="P214" i="2"/>
  <c r="BI213" i="2"/>
  <c r="BH213" i="2"/>
  <c r="BG213" i="2"/>
  <c r="BE213" i="2"/>
  <c r="T213" i="2"/>
  <c r="R213" i="2"/>
  <c r="P213" i="2"/>
  <c r="BI212" i="2"/>
  <c r="BH212" i="2"/>
  <c r="BG212" i="2"/>
  <c r="BE212" i="2"/>
  <c r="T212" i="2"/>
  <c r="R212" i="2"/>
  <c r="P212" i="2"/>
  <c r="BI209" i="2"/>
  <c r="BH209" i="2"/>
  <c r="BG209" i="2"/>
  <c r="BE209" i="2"/>
  <c r="T209" i="2"/>
  <c r="R209" i="2"/>
  <c r="P209" i="2"/>
  <c r="BI208" i="2"/>
  <c r="BH208" i="2"/>
  <c r="BG208" i="2"/>
  <c r="BE208" i="2"/>
  <c r="T208" i="2"/>
  <c r="R208" i="2"/>
  <c r="P208" i="2"/>
  <c r="BI207" i="2"/>
  <c r="BH207" i="2"/>
  <c r="BG207" i="2"/>
  <c r="BE207" i="2"/>
  <c r="T207" i="2"/>
  <c r="R207" i="2"/>
  <c r="P207" i="2"/>
  <c r="BI199" i="2"/>
  <c r="BH199" i="2"/>
  <c r="BG199" i="2"/>
  <c r="BE199" i="2"/>
  <c r="T199" i="2"/>
  <c r="R199" i="2"/>
  <c r="P199" i="2"/>
  <c r="BI196" i="2"/>
  <c r="BH196" i="2"/>
  <c r="BG196" i="2"/>
  <c r="BE196" i="2"/>
  <c r="T196" i="2"/>
  <c r="R196" i="2"/>
  <c r="P196" i="2"/>
  <c r="BI191" i="2"/>
  <c r="BH191" i="2"/>
  <c r="BG191" i="2"/>
  <c r="BE191" i="2"/>
  <c r="T191" i="2"/>
  <c r="R191" i="2"/>
  <c r="P191" i="2"/>
  <c r="BI190" i="2"/>
  <c r="BH190" i="2"/>
  <c r="BG190" i="2"/>
  <c r="BE190" i="2"/>
  <c r="T190" i="2"/>
  <c r="R190" i="2"/>
  <c r="P190" i="2"/>
  <c r="BI187" i="2"/>
  <c r="BH187" i="2"/>
  <c r="BG187" i="2"/>
  <c r="BE187" i="2"/>
  <c r="T187" i="2"/>
  <c r="R187" i="2"/>
  <c r="P187" i="2"/>
  <c r="BI184" i="2"/>
  <c r="BH184" i="2"/>
  <c r="BG184" i="2"/>
  <c r="BE184" i="2"/>
  <c r="T184" i="2"/>
  <c r="R184" i="2"/>
  <c r="P184" i="2"/>
  <c r="BI181" i="2"/>
  <c r="BH181" i="2"/>
  <c r="BG181" i="2"/>
  <c r="BE181" i="2"/>
  <c r="T181" i="2"/>
  <c r="R181" i="2"/>
  <c r="P181" i="2"/>
  <c r="BI177" i="2"/>
  <c r="BH177" i="2"/>
  <c r="BG177" i="2"/>
  <c r="BE177" i="2"/>
  <c r="T177" i="2"/>
  <c r="R177" i="2"/>
  <c r="P177" i="2"/>
  <c r="BI176" i="2"/>
  <c r="BH176" i="2"/>
  <c r="BG176" i="2"/>
  <c r="BE176" i="2"/>
  <c r="T176" i="2"/>
  <c r="R176" i="2"/>
  <c r="P176" i="2"/>
  <c r="BI175" i="2"/>
  <c r="BH175" i="2"/>
  <c r="BG175" i="2"/>
  <c r="BE175" i="2"/>
  <c r="T175" i="2"/>
  <c r="R175" i="2"/>
  <c r="P175" i="2"/>
  <c r="BI174" i="2"/>
  <c r="BH174" i="2"/>
  <c r="BG174" i="2"/>
  <c r="BE174" i="2"/>
  <c r="T174" i="2"/>
  <c r="R174" i="2"/>
  <c r="P174" i="2"/>
  <c r="BI173" i="2"/>
  <c r="BH173" i="2"/>
  <c r="BG173" i="2"/>
  <c r="BE173" i="2"/>
  <c r="T173" i="2"/>
  <c r="R173" i="2"/>
  <c r="P173" i="2"/>
  <c r="BI169" i="2"/>
  <c r="BH169" i="2"/>
  <c r="BG169" i="2"/>
  <c r="BE169" i="2"/>
  <c r="T169" i="2"/>
  <c r="R169" i="2"/>
  <c r="P169" i="2"/>
  <c r="BI167" i="2"/>
  <c r="BH167" i="2"/>
  <c r="BG167" i="2"/>
  <c r="BE167" i="2"/>
  <c r="T167" i="2"/>
  <c r="R167" i="2"/>
  <c r="P167" i="2"/>
  <c r="BI163" i="2"/>
  <c r="BH163" i="2"/>
  <c r="BG163" i="2"/>
  <c r="BE163" i="2"/>
  <c r="T163" i="2"/>
  <c r="R163" i="2"/>
  <c r="P163" i="2"/>
  <c r="BI162" i="2"/>
  <c r="BH162" i="2"/>
  <c r="BG162" i="2"/>
  <c r="BE162" i="2"/>
  <c r="T162" i="2"/>
  <c r="R162" i="2"/>
  <c r="P162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48" i="2"/>
  <c r="BH148" i="2"/>
  <c r="BG148" i="2"/>
  <c r="BE148" i="2"/>
  <c r="T148" i="2"/>
  <c r="R148" i="2"/>
  <c r="P148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1" i="2"/>
  <c r="BH131" i="2"/>
  <c r="BG131" i="2"/>
  <c r="BE131" i="2"/>
  <c r="T131" i="2"/>
  <c r="T130" i="2"/>
  <c r="R131" i="2"/>
  <c r="R130" i="2"/>
  <c r="P131" i="2"/>
  <c r="P130" i="2" s="1"/>
  <c r="F122" i="2"/>
  <c r="E120" i="2"/>
  <c r="F89" i="2"/>
  <c r="E87" i="2"/>
  <c r="J24" i="2"/>
  <c r="E24" i="2"/>
  <c r="J125" i="2" s="1"/>
  <c r="J23" i="2"/>
  <c r="J21" i="2"/>
  <c r="E21" i="2"/>
  <c r="J124" i="2"/>
  <c r="J20" i="2"/>
  <c r="J18" i="2"/>
  <c r="E18" i="2"/>
  <c r="F125" i="2" s="1"/>
  <c r="J17" i="2"/>
  <c r="J15" i="2"/>
  <c r="E15" i="2"/>
  <c r="F91" i="2" s="1"/>
  <c r="J14" i="2"/>
  <c r="J12" i="2"/>
  <c r="J89" i="2" s="1"/>
  <c r="E7" i="2"/>
  <c r="E85" i="2" s="1"/>
  <c r="L90" i="1"/>
  <c r="AM90" i="1"/>
  <c r="AM89" i="1"/>
  <c r="L89" i="1"/>
  <c r="AM87" i="1"/>
  <c r="L87" i="1"/>
  <c r="L85" i="1"/>
  <c r="L84" i="1"/>
  <c r="BK209" i="2"/>
  <c r="BK258" i="2"/>
  <c r="BK237" i="2"/>
  <c r="J167" i="2"/>
  <c r="J190" i="2"/>
  <c r="BK260" i="2"/>
  <c r="BK207" i="2"/>
  <c r="BK222" i="2"/>
  <c r="J214" i="2"/>
  <c r="J258" i="2"/>
  <c r="J234" i="2"/>
  <c r="J155" i="2"/>
  <c r="J248" i="2"/>
  <c r="J162" i="2"/>
  <c r="J265" i="2"/>
  <c r="J218" i="2"/>
  <c r="J169" i="2"/>
  <c r="J207" i="2"/>
  <c r="BK173" i="2"/>
  <c r="BK219" i="2"/>
  <c r="BK175" i="2"/>
  <c r="BK248" i="2"/>
  <c r="BK167" i="2"/>
  <c r="J174" i="2"/>
  <c r="BK251" i="2"/>
  <c r="J156" i="2"/>
  <c r="J236" i="2"/>
  <c r="J138" i="2"/>
  <c r="J260" i="2"/>
  <c r="J244" i="2"/>
  <c r="J219" i="2"/>
  <c r="BK140" i="2"/>
  <c r="BK174" i="2"/>
  <c r="BK212" i="2"/>
  <c r="J252" i="2"/>
  <c r="BK153" i="2"/>
  <c r="BK250" i="2"/>
  <c r="BK154" i="2"/>
  <c r="J139" i="2"/>
  <c r="BK235" i="2"/>
  <c r="J140" i="2"/>
  <c r="BK181" i="2"/>
  <c r="J251" i="2"/>
  <c r="BK236" i="2"/>
  <c r="BK196" i="2"/>
  <c r="BK139" i="2"/>
  <c r="BK191" i="2"/>
  <c r="J237" i="2"/>
  <c r="J209" i="2"/>
  <c r="J176" i="2"/>
  <c r="BK214" i="2"/>
  <c r="BK249" i="2"/>
  <c r="BK176" i="2"/>
  <c r="J173" i="2"/>
  <c r="BK148" i="2"/>
  <c r="J163" i="2"/>
  <c r="BK234" i="2"/>
  <c r="BK262" i="2"/>
  <c r="J250" i="2"/>
  <c r="BK152" i="2"/>
  <c r="J213" i="2"/>
  <c r="J191" i="2"/>
  <c r="J264" i="2"/>
  <c r="J175" i="2"/>
  <c r="J154" i="2"/>
  <c r="J199" i="2"/>
  <c r="BK239" i="2"/>
  <c r="BK190" i="2"/>
  <c r="BK169" i="2"/>
  <c r="J224" i="2"/>
  <c r="BK259" i="2"/>
  <c r="J239" i="2"/>
  <c r="BK208" i="2"/>
  <c r="BK224" i="2"/>
  <c r="BK187" i="2"/>
  <c r="J232" i="2"/>
  <c r="BK177" i="2"/>
  <c r="BK218" i="2"/>
  <c r="J177" i="2"/>
  <c r="J235" i="2"/>
  <c r="J131" i="2"/>
  <c r="BK138" i="2"/>
  <c r="J148" i="2"/>
  <c r="J184" i="2"/>
  <c r="BK163" i="2"/>
  <c r="BK264" i="2"/>
  <c r="BK199" i="2"/>
  <c r="J181" i="2"/>
  <c r="BK213" i="2"/>
  <c r="AS94" i="1"/>
  <c r="J222" i="2"/>
  <c r="BK244" i="2"/>
  <c r="J153" i="2"/>
  <c r="J259" i="2"/>
  <c r="J249" i="2"/>
  <c r="J212" i="2"/>
  <c r="BK184" i="2"/>
  <c r="BK232" i="2"/>
  <c r="BK156" i="2"/>
  <c r="BK252" i="2"/>
  <c r="BK155" i="2"/>
  <c r="J196" i="2"/>
  <c r="J208" i="2"/>
  <c r="J152" i="2"/>
  <c r="J187" i="2"/>
  <c r="BK265" i="2"/>
  <c r="J262" i="2"/>
  <c r="BK131" i="2"/>
  <c r="BK162" i="2"/>
  <c r="J33" i="2" l="1"/>
  <c r="AV95" i="1" s="1"/>
  <c r="F37" i="2"/>
  <c r="BD95" i="1" s="1"/>
  <c r="BD94" i="1" s="1"/>
  <c r="W33" i="1" s="1"/>
  <c r="F33" i="2"/>
  <c r="AZ95" i="1" s="1"/>
  <c r="AZ94" i="1" s="1"/>
  <c r="W29" i="1" s="1"/>
  <c r="F36" i="2"/>
  <c r="BC95" i="1" s="1"/>
  <c r="BC94" i="1" s="1"/>
  <c r="AY94" i="1" s="1"/>
  <c r="F35" i="2"/>
  <c r="BB95" i="1" s="1"/>
  <c r="BB94" i="1" s="1"/>
  <c r="W31" i="1" s="1"/>
  <c r="BK137" i="2"/>
  <c r="J137" i="2"/>
  <c r="J99" i="2"/>
  <c r="BK168" i="2"/>
  <c r="J168" i="2"/>
  <c r="J100" i="2" s="1"/>
  <c r="P168" i="2"/>
  <c r="P129" i="2" s="1"/>
  <c r="T137" i="2"/>
  <c r="BK223" i="2"/>
  <c r="J223" i="2" s="1"/>
  <c r="J103" i="2" s="1"/>
  <c r="BK243" i="2"/>
  <c r="J243" i="2" s="1"/>
  <c r="J106" i="2" s="1"/>
  <c r="P137" i="2"/>
  <c r="P223" i="2"/>
  <c r="T233" i="2"/>
  <c r="T243" i="2"/>
  <c r="T168" i="2"/>
  <c r="BK233" i="2"/>
  <c r="J233" i="2"/>
  <c r="J104" i="2" s="1"/>
  <c r="R243" i="2"/>
  <c r="P263" i="2"/>
  <c r="R168" i="2"/>
  <c r="R129" i="2" s="1"/>
  <c r="T223" i="2"/>
  <c r="R233" i="2"/>
  <c r="P243" i="2"/>
  <c r="R263" i="2"/>
  <c r="R137" i="2"/>
  <c r="R223" i="2"/>
  <c r="P233" i="2"/>
  <c r="BK263" i="2"/>
  <c r="J263" i="2"/>
  <c r="J108" i="2" s="1"/>
  <c r="T263" i="2"/>
  <c r="BK130" i="2"/>
  <c r="J130" i="2" s="1"/>
  <c r="J98" i="2" s="1"/>
  <c r="BK221" i="2"/>
  <c r="BK261" i="2"/>
  <c r="J261" i="2" s="1"/>
  <c r="J107" i="2" s="1"/>
  <c r="BK238" i="2"/>
  <c r="J238" i="2" s="1"/>
  <c r="J105" i="2" s="1"/>
  <c r="J92" i="2"/>
  <c r="BF167" i="2"/>
  <c r="BF207" i="2"/>
  <c r="BF140" i="2"/>
  <c r="BF176" i="2"/>
  <c r="BF218" i="2"/>
  <c r="BF219" i="2"/>
  <c r="BF222" i="2"/>
  <c r="BF224" i="2"/>
  <c r="E118" i="2"/>
  <c r="BF131" i="2"/>
  <c r="BF154" i="2"/>
  <c r="BF163" i="2"/>
  <c r="F92" i="2"/>
  <c r="BF175" i="2"/>
  <c r="BF232" i="2"/>
  <c r="BF234" i="2"/>
  <c r="BF235" i="2"/>
  <c r="BF237" i="2"/>
  <c r="BF152" i="2"/>
  <c r="BF169" i="2"/>
  <c r="BF173" i="2"/>
  <c r="BF174" i="2"/>
  <c r="BF184" i="2"/>
  <c r="BF187" i="2"/>
  <c r="BF208" i="2"/>
  <c r="BF212" i="2"/>
  <c r="F124" i="2"/>
  <c r="BF250" i="2"/>
  <c r="BF155" i="2"/>
  <c r="BF264" i="2"/>
  <c r="BF248" i="2"/>
  <c r="BF249" i="2"/>
  <c r="BF162" i="2"/>
  <c r="BF181" i="2"/>
  <c r="BF191" i="2"/>
  <c r="J122" i="2"/>
  <c r="BF262" i="2"/>
  <c r="BF139" i="2"/>
  <c r="BF259" i="2"/>
  <c r="BF258" i="2"/>
  <c r="BF260" i="2"/>
  <c r="J91" i="2"/>
  <c r="BF138" i="2"/>
  <c r="BF265" i="2"/>
  <c r="BF148" i="2"/>
  <c r="BF177" i="2"/>
  <c r="BF236" i="2"/>
  <c r="BF239" i="2"/>
  <c r="BF244" i="2"/>
  <c r="BF251" i="2"/>
  <c r="BF252" i="2"/>
  <c r="BF156" i="2"/>
  <c r="BF190" i="2"/>
  <c r="BF196" i="2"/>
  <c r="BF199" i="2"/>
  <c r="BF209" i="2"/>
  <c r="BF213" i="2"/>
  <c r="BF214" i="2"/>
  <c r="BF153" i="2"/>
  <c r="T129" i="2" l="1"/>
  <c r="T220" i="2"/>
  <c r="R220" i="2"/>
  <c r="R128" i="2" s="1"/>
  <c r="BK220" i="2"/>
  <c r="J220" i="2" s="1"/>
  <c r="J101" i="2" s="1"/>
  <c r="P220" i="2"/>
  <c r="P128" i="2" s="1"/>
  <c r="AU95" i="1" s="1"/>
  <c r="AU94" i="1" s="1"/>
  <c r="BK129" i="2"/>
  <c r="J129" i="2" s="1"/>
  <c r="J97" i="2" s="1"/>
  <c r="J221" i="2"/>
  <c r="J102" i="2"/>
  <c r="AV94" i="1"/>
  <c r="AK29" i="1" s="1"/>
  <c r="J34" i="2"/>
  <c r="AW95" i="1" s="1"/>
  <c r="AT95" i="1" s="1"/>
  <c r="W32" i="1"/>
  <c r="AX94" i="1"/>
  <c r="F34" i="2"/>
  <c r="BA95" i="1" s="1"/>
  <c r="BA94" i="1" s="1"/>
  <c r="W30" i="1" s="1"/>
  <c r="T128" i="2" l="1"/>
  <c r="BK128" i="2"/>
  <c r="J128" i="2" s="1"/>
  <c r="J96" i="2" s="1"/>
  <c r="AW94" i="1"/>
  <c r="AK30" i="1" s="1"/>
  <c r="J30" i="2" l="1"/>
  <c r="AG95" i="1" s="1"/>
  <c r="AG94" i="1" s="1"/>
  <c r="AK26" i="1" s="1"/>
  <c r="AK35" i="1" s="1"/>
  <c r="AT94" i="1"/>
  <c r="J39" i="2" l="1"/>
  <c r="AN94" i="1"/>
  <c r="AN95" i="1"/>
</calcChain>
</file>

<file path=xl/sharedStrings.xml><?xml version="1.0" encoding="utf-8"?>
<sst xmlns="http://schemas.openxmlformats.org/spreadsheetml/2006/main" count="1739" uniqueCount="367">
  <si>
    <t>Export Komplet</t>
  </si>
  <si>
    <t/>
  </si>
  <si>
    <t>2.0</t>
  </si>
  <si>
    <t>False</t>
  </si>
  <si>
    <t>{1dad149f-cf26-40cc-a07c-0ef9145eb10d}</t>
  </si>
  <si>
    <t>&gt;&gt;  skryté stĺpce  &lt;&lt;</t>
  </si>
  <si>
    <t>0,01</t>
  </si>
  <si>
    <t>23</t>
  </si>
  <si>
    <t>REKAPITULÁCIA STAVBY</t>
  </si>
  <si>
    <t>v ---  nižšie sa nachádzajú doplnkové a pomocné údaje k zostavám  --- v</t>
  </si>
  <si>
    <t>0,001</t>
  </si>
  <si>
    <t>Kód:</t>
  </si>
  <si>
    <t>Stavba:</t>
  </si>
  <si>
    <t>JKSO:</t>
  </si>
  <si>
    <t>ČS:</t>
  </si>
  <si>
    <t>Miesto:</t>
  </si>
  <si>
    <t xml:space="preserve"> </t>
  </si>
  <si>
    <t>Dátum:</t>
  </si>
  <si>
    <t>Objednávateľ:</t>
  </si>
  <si>
    <t>IČO:</t>
  </si>
  <si>
    <t>IČ DPH:</t>
  </si>
  <si>
    <t>Zhotoviteľ:</t>
  </si>
  <si>
    <t>Projektant:</t>
  </si>
  <si>
    <t>Spracovateľ:</t>
  </si>
  <si>
    <t>True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</si>
  <si>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</si>
  <si>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</si>
  <si>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</si>
  <si>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</si>
  <si>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</si>
  <si>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</si>
  <si>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</si>
  <si>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</si>
  <si>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</si>
  <si>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</si>
  <si>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</si>
  <si>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</si>
  <si>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</si>
  <si>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</si>
  <si>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</si>
  <si>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</si>
  <si>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</si>
  <si>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</si>
  <si>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</si>
  <si>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</si>
  <si>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</si>
  <si>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</si>
  <si>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</si>
  <si>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</si>
  <si>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</si>
  <si>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</si>
  <si>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</si>
  <si>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</si>
  <si>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</si>
  <si>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</si>
  <si>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</si>
  <si>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</si>
  <si>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</si>
  <si>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</si>
  <si>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</si>
  <si>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</si>
  <si>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</si>
  <si>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</si>
  <si>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</si>
  <si>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</si>
  <si>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</si>
  <si>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</si>
  <si>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</si>
  <si>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</si>
  <si>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</si>
  <si>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</si>
  <si>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01</t>
  </si>
  <si>
    <t>sklad</t>
  </si>
  <si>
    <t>STA</t>
  </si>
  <si>
    <t>1</t>
  </si>
  <si>
    <t>{6a0cf373-4ac8-4b09-adde-31ab14779acd}</t>
  </si>
  <si>
    <t>KRYCÍ LIST ROZPOČTU</t>
  </si>
  <si>
    <t>Objekt:</t>
  </si>
  <si>
    <t>01 - sklad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</si>
  <si>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</si>
  <si>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</si>
  <si>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</si>
  <si>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</si>
  <si>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</si>
  <si>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</si>
  <si>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3 - Zvislé a kompletné konštrukcie</t>
  </si>
  <si>
    <t xml:space="preserve">    6 - Úpravy povrchov, podlahy, osadenie</t>
  </si>
  <si>
    <t xml:space="preserve">    9 - Ostatné konštrukcie a práce-búranie</t>
  </si>
  <si>
    <t>PSV - Práce a dodávky PSV</t>
  </si>
  <si>
    <t xml:space="preserve">    725 - Zdravotechnika - zariaďovacie predmety</t>
  </si>
  <si>
    <t xml:space="preserve">    777 - Podlahy syntetické</t>
  </si>
  <si>
    <t xml:space="preserve">    781 - Obklady</t>
  </si>
  <si>
    <t xml:space="preserve">    783 - Nátery</t>
  </si>
  <si>
    <t xml:space="preserve">    784 - Maľby</t>
  </si>
  <si>
    <t xml:space="preserve">    787 - Zasklievanie</t>
  </si>
  <si>
    <t>HZS - Hodinové zúčtovacie sadzby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</si>
  <si>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</si>
  <si>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</si>
  <si>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</si>
  <si>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</si>
  <si>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</si>
  <si>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</si>
  <si>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</si>
  <si>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</si>
  <si>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</si>
  <si>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</si>
  <si>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</si>
  <si>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</si>
  <si>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</si>
  <si>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</si>
  <si>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</si>
  <si>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3</t>
  </si>
  <si>
    <t>Zvislé a kompletné konštrukcie</t>
  </si>
  <si>
    <t>K</t>
  </si>
  <si>
    <t>340239266.S</t>
  </si>
  <si>
    <t>Zamurovanie otvorov plochy nad 1 do 4 m2 z pórobetónových tvárnic hladkých hrúbky 200 mm</t>
  </si>
  <si>
    <t>m2</t>
  </si>
  <si>
    <t>4</t>
  </si>
  <si>
    <t>2</t>
  </si>
  <si>
    <t>VV</t>
  </si>
  <si>
    <t>Zamurovanie okien v sklade</t>
  </si>
  <si>
    <t>1,8*1,8 "okno do strojovne</t>
  </si>
  <si>
    <t>4,2*1,8 "okno do strojovne</t>
  </si>
  <si>
    <t>1,17*1,56 "okno do exteriéru kvôli regálom</t>
  </si>
  <si>
    <t>Súčet</t>
  </si>
  <si>
    <t>6</t>
  </si>
  <si>
    <t>Úpravy povrchov, podlahy, osadenie</t>
  </si>
  <si>
    <t>611426101.S</t>
  </si>
  <si>
    <t>Výplň rýh, drážok a škár v stropoch vápennocementovou maltou priemerného prierezu 5 cm2</t>
  </si>
  <si>
    <t>m</t>
  </si>
  <si>
    <t>611460125.S</t>
  </si>
  <si>
    <t>Príprava vnútorného podkladu stropov penetráciou pod nátery a maľby</t>
  </si>
  <si>
    <t>612421411.S</t>
  </si>
  <si>
    <t>Oprava vnútorných vápenných omietok stien, v množstve opravenej plochy nad 30 do 50 % hrubých</t>
  </si>
  <si>
    <t>8</t>
  </si>
  <si>
    <t>(9+6,4+9+6,4)*3,7</t>
  </si>
  <si>
    <t>odpočet okien a dverí</t>
  </si>
  <si>
    <t>-(4,2*1,8) "väčšie okno na zamurovanie</t>
  </si>
  <si>
    <t>-1,8*1,8 "menšie okno na zamurovanie</t>
  </si>
  <si>
    <t>-(1,17*1,56)*3 "2 menšie okná na výmenu a 1 na zamurovanie kvôli regálom</t>
  </si>
  <si>
    <t>-1,48*2,5 "brána</t>
  </si>
  <si>
    <t>5</t>
  </si>
  <si>
    <t>612425931.S</t>
  </si>
  <si>
    <t>Omietka vápenná vnútorného ostenia okenného alebo dverného štuková</t>
  </si>
  <si>
    <t>10</t>
  </si>
  <si>
    <t>(1,17+1,56+1,17+1,56)*0,15*2 "2 menšie okná na výmenu, 1 okno sa zamuruje</t>
  </si>
  <si>
    <t>(1,48+2,5+1,48+2,5)*1,15 "brána</t>
  </si>
  <si>
    <t>612426101.S</t>
  </si>
  <si>
    <t>Výplň rýh, drážok a škár v stenách vápennocementovou maltou priemerného prierezu 5 cm2</t>
  </si>
  <si>
    <t>12</t>
  </si>
  <si>
    <t>7</t>
  </si>
  <si>
    <t>612460121.S</t>
  </si>
  <si>
    <t>Príprava vnútorného podkladu stien penetráciou základnou</t>
  </si>
  <si>
    <t>14</t>
  </si>
  <si>
    <t>612460124.S</t>
  </si>
  <si>
    <t>Príprava vnútorného podkladu stien penetráciou pod omietky a nátery</t>
  </si>
  <si>
    <t>16</t>
  </si>
  <si>
    <t>9</t>
  </si>
  <si>
    <t>612460125.S</t>
  </si>
  <si>
    <t>Príprava vnútorného podkladu stien penetráciou pod nátery a maľby</t>
  </si>
  <si>
    <t>18</t>
  </si>
  <si>
    <t>612460383.S</t>
  </si>
  <si>
    <t>Vnútorná omietka stien vápennocementová štuková (jemná), hr. 3 mm</t>
  </si>
  <si>
    <t>20</t>
  </si>
  <si>
    <t>-(1,17*1,56)*2 "2 menšie okná na výmenu</t>
  </si>
  <si>
    <t>11</t>
  </si>
  <si>
    <t>612481021.S</t>
  </si>
  <si>
    <t>Okenný a dverový plastový dilatačný profil pre hrúbku omietky 6 mm</t>
  </si>
  <si>
    <t>22</t>
  </si>
  <si>
    <t>612481041.S</t>
  </si>
  <si>
    <t>Rohový profil z pozinkovaného plechu pre hrúbku tenkovrstvovej omietky 3 mm</t>
  </si>
  <si>
    <t>24</t>
  </si>
  <si>
    <t>2,5+1,48+2,5 "brána</t>
  </si>
  <si>
    <t>(1,17+1,57+1,17)*2 "2 okná na výmenu</t>
  </si>
  <si>
    <t>13</t>
  </si>
  <si>
    <t>612481119.S</t>
  </si>
  <si>
    <t>Potiahnutie vnútorných stien sklotextilnou mriežkou s celoplošným prilepením</t>
  </si>
  <si>
    <t>26</t>
  </si>
  <si>
    <t>Ostatné konštrukcie a práce-búranie</t>
  </si>
  <si>
    <t>919722111.S</t>
  </si>
  <si>
    <t>Dilatačné škáry rezané v cementobet. kryte rezanie škár šírky 2 až 5 mm</t>
  </si>
  <si>
    <t>28</t>
  </si>
  <si>
    <t>35 "pozdĺžna trhlina</t>
  </si>
  <si>
    <t>235*0,18 "priečne rezy</t>
  </si>
  <si>
    <t>15</t>
  </si>
  <si>
    <t>777310005.S.R</t>
  </si>
  <si>
    <t>Dilatačné škáry rezané v cementobet. kryte priečne zaliatie pozdĺžných škár živicou</t>
  </si>
  <si>
    <t>30</t>
  </si>
  <si>
    <t>M</t>
  </si>
  <si>
    <t>5457</t>
  </si>
  <si>
    <t>Stellmittel T (Extender)</t>
  </si>
  <si>
    <t>kg</t>
  </si>
  <si>
    <t>929264345</t>
  </si>
  <si>
    <t>161</t>
  </si>
  <si>
    <t>843980</t>
  </si>
  <si>
    <t>Sikafloor®-150 Plus</t>
  </si>
  <si>
    <t>-1393288656</t>
  </si>
  <si>
    <t>162</t>
  </si>
  <si>
    <t>776990105.R</t>
  </si>
  <si>
    <t>Vysávanie špár pred aplikáciou tmelu</t>
  </si>
  <si>
    <t>-1030998078</t>
  </si>
  <si>
    <t>17</t>
  </si>
  <si>
    <t>941955002.S</t>
  </si>
  <si>
    <t>Lešenie ľahké pracovné pomocné s výškou lešeňovej podlahy nad 1,20 do 1,90 m</t>
  </si>
  <si>
    <t>32</t>
  </si>
  <si>
    <t>pre strop</t>
  </si>
  <si>
    <t>9*6,4*2</t>
  </si>
  <si>
    <t>952901111.S</t>
  </si>
  <si>
    <t>Vyčistenie budov pri výške podlaží do 4 m</t>
  </si>
  <si>
    <t>34</t>
  </si>
  <si>
    <t>19</t>
  </si>
  <si>
    <t>971033641.S</t>
  </si>
  <si>
    <t>Vybúranie otvorov v murive tehl. plochy do 4 m2 hr. do 300 mm,  -1,87500t</t>
  </si>
  <si>
    <t>m3</t>
  </si>
  <si>
    <t>36</t>
  </si>
  <si>
    <t>(2+2,5)*2*0,25</t>
  </si>
  <si>
    <t>919732111.S</t>
  </si>
  <si>
    <t>38</t>
  </si>
  <si>
    <t>9*6,4</t>
  </si>
  <si>
    <t>21</t>
  </si>
  <si>
    <t>965044291.S</t>
  </si>
  <si>
    <t>Príplatok k brúseniu existujúcich betónových podláh, za každý ďalší 1 mm hrúbky -0,00200t</t>
  </si>
  <si>
    <t>40</t>
  </si>
  <si>
    <t>968061115.S</t>
  </si>
  <si>
    <t>Demontáž okien drevených, 1 bm obvodu - 0,008t</t>
  </si>
  <si>
    <t>42</t>
  </si>
  <si>
    <t>4*1,8 "okno do strojovne</t>
  </si>
  <si>
    <t>4,2+1,8+4,2+1,8 "okno do strojovne</t>
  </si>
  <si>
    <t>976084111.S</t>
  </si>
  <si>
    <t>Vybúranie ochranných uholníkov, s vysekaním kotiev, z akéhokoľvek muriva,  -0,01000t</t>
  </si>
  <si>
    <t>44</t>
  </si>
  <si>
    <t>2*2</t>
  </si>
  <si>
    <t>164</t>
  </si>
  <si>
    <t>978021161.S</t>
  </si>
  <si>
    <t>Otlčenie omietok stien vnútorných cementových v rozsahu do 50 %,  -0,02500t</t>
  </si>
  <si>
    <t>-82177783</t>
  </si>
  <si>
    <t>978059511.S</t>
  </si>
  <si>
    <t>Odsekanie a odobratie obkladov stien z obkladačiek vnútorných vrátane podkladovej omietky do 2 m2,  -0,06800t</t>
  </si>
  <si>
    <t>46</t>
  </si>
  <si>
    <t>25</t>
  </si>
  <si>
    <t>979082111.S</t>
  </si>
  <si>
    <t>Vnútrostavenisková doprava sutiny a vybúraných hmôt do 10 m</t>
  </si>
  <si>
    <t>t</t>
  </si>
  <si>
    <t>48</t>
  </si>
  <si>
    <t>979082121.S</t>
  </si>
  <si>
    <t>Vnútrostavenisková doprava sutiny a vybúraných hmôt za každých ďalších 5 m</t>
  </si>
  <si>
    <t>50</t>
  </si>
  <si>
    <t>2,965*5 "Prepočítané koeficientom množstva</t>
  </si>
  <si>
    <t>27</t>
  </si>
  <si>
    <t>979087213.S</t>
  </si>
  <si>
    <t>Nakladanie na dopravné prostriedky pre vodorovnú dopravu vybúraných hmôt</t>
  </si>
  <si>
    <t>52</t>
  </si>
  <si>
    <t>979089012.S</t>
  </si>
  <si>
    <t>Poplatok za skládku - betón, tehly, dlaždice, obkladačky a keramika  (17 01), ostatné</t>
  </si>
  <si>
    <t>54</t>
  </si>
  <si>
    <t>29</t>
  </si>
  <si>
    <t>979089714.S</t>
  </si>
  <si>
    <t xml:space="preserve">Prenájom kontajneru 12 m3 - dovoz, prenájom, odvoz </t>
  </si>
  <si>
    <t>ks</t>
  </si>
  <si>
    <t>56</t>
  </si>
  <si>
    <t>prenájom kontajnera, presun na zberný dvor a likvidácia šrotu</t>
  </si>
  <si>
    <t>MV</t>
  </si>
  <si>
    <t>Murárske výpomoci</t>
  </si>
  <si>
    <t>%</t>
  </si>
  <si>
    <t>58</t>
  </si>
  <si>
    <t>31</t>
  </si>
  <si>
    <t>PPV</t>
  </si>
  <si>
    <t>Podiel pridružených výkonov</t>
  </si>
  <si>
    <t>60</t>
  </si>
  <si>
    <t>PSV</t>
  </si>
  <si>
    <t>Práce a dodávky PSV</t>
  </si>
  <si>
    <t>725</t>
  </si>
  <si>
    <t>Zdravotechnika - zariaďovacie predmety</t>
  </si>
  <si>
    <t>725210899.S</t>
  </si>
  <si>
    <t>Premiestnenie bojlera, umývadla a dotknutých rozvodov na nové určené miesto</t>
  </si>
  <si>
    <t>62</t>
  </si>
  <si>
    <t>777</t>
  </si>
  <si>
    <t>Podlahy syntetické</t>
  </si>
  <si>
    <t>33</t>
  </si>
  <si>
    <t>64</t>
  </si>
  <si>
    <t>777990020.S</t>
  </si>
  <si>
    <t>Zošívanie trhlín v podkladných betónoch a poteroch oceľovými sponami, zaliatie živicou s kremičitým pieskom</t>
  </si>
  <si>
    <t>66</t>
  </si>
  <si>
    <t>781</t>
  </si>
  <si>
    <t>Obklady</t>
  </si>
  <si>
    <t>781445217.S</t>
  </si>
  <si>
    <t>Montáž obkladov vnútor. stien z obkladačiek kladených do tmelu flexibilného veľ. 300x600 mm</t>
  </si>
  <si>
    <t>68</t>
  </si>
  <si>
    <t>597640001800.S</t>
  </si>
  <si>
    <t>Obkladačky keramické lxvxhr 298x598x10 mm</t>
  </si>
  <si>
    <t>70</t>
  </si>
  <si>
    <t>781991111.S-R</t>
  </si>
  <si>
    <t>Vykrúženie vyrezanie otvorov do obkladu priemeru do 90 mm</t>
  </si>
  <si>
    <t>72</t>
  </si>
  <si>
    <t>998781202.S</t>
  </si>
  <si>
    <t>Presun hmôt pre obklady keramické v objektoch výšky nad 6 do 12 m</t>
  </si>
  <si>
    <t>74</t>
  </si>
  <si>
    <t>783</t>
  </si>
  <si>
    <t>Nátery</t>
  </si>
  <si>
    <t>783903899-R</t>
  </si>
  <si>
    <t>Ostatné práce, príprava betónového podkladu pred realizáciou epoxidovej podlahy</t>
  </si>
  <si>
    <t>76</t>
  </si>
  <si>
    <t>57,6</t>
  </si>
  <si>
    <t>hĺbkové odstránenie mastnôt z betónovej podlahy a príprava podkladu pred realizáciou epoxidovovej podlahy ... !!! Bližšie určí investor pred samotno</t>
  </si>
  <si>
    <t>784</t>
  </si>
  <si>
    <t>Maľby</t>
  </si>
  <si>
    <t>784402801.S</t>
  </si>
  <si>
    <t>Odstránenie malieb oškrabaním, výšky do 3,80 m, -0,0003 t</t>
  </si>
  <si>
    <t>78</t>
  </si>
  <si>
    <t>147,6 "stropy</t>
  </si>
  <si>
    <t>93,984 "steny</t>
  </si>
  <si>
    <t>784410010.S</t>
  </si>
  <si>
    <t>Oblepenie vypínačov, zásuviek páskou výšky do 3,80 m</t>
  </si>
  <si>
    <t>80</t>
  </si>
  <si>
    <t>784410100.S</t>
  </si>
  <si>
    <t>Penetrovanie jednonásobné jemnozrnných podkladov výšky do 3,80 m</t>
  </si>
  <si>
    <t>82</t>
  </si>
  <si>
    <t>784410500.S</t>
  </si>
  <si>
    <t>Prebrúsenie a oprášenie jemnozrnných povrchov výšky do 3,80 m</t>
  </si>
  <si>
    <t>84</t>
  </si>
  <si>
    <t>784410600.S</t>
  </si>
  <si>
    <t>Vyrovnanie trhlín a nerovností na jemnozrnných povrchoch výšky do 3,80 m</t>
  </si>
  <si>
    <t>86</t>
  </si>
  <si>
    <t>784418011.S</t>
  </si>
  <si>
    <t>Zakrývanie otvorov, podláh a zariadení fóliou v miestnostiach alebo na schodisku</t>
  </si>
  <si>
    <t>88</t>
  </si>
  <si>
    <t>147,6 "podlaha</t>
  </si>
  <si>
    <t>-(1,17*1,56)*3 "menšie okná na výmenu</t>
  </si>
  <si>
    <t>784430010.S</t>
  </si>
  <si>
    <t>Maľby akrylátové základné dvojnásobné, ručne nanášané na jemnozrnný podklad výšky do 3,80 m</t>
  </si>
  <si>
    <t>90</t>
  </si>
  <si>
    <t>784430301.S</t>
  </si>
  <si>
    <t>Vyhladenie spojov akrylátovým tmelom jednonásobné do výšky 3.80 m</t>
  </si>
  <si>
    <t>92</t>
  </si>
  <si>
    <t>784430303.S</t>
  </si>
  <si>
    <t>Vyhladenie spojov akrylátovým tmelom dvojnásobné do výšky 3.80 m</t>
  </si>
  <si>
    <t>94</t>
  </si>
  <si>
    <t>787</t>
  </si>
  <si>
    <t>Zasklievanie</t>
  </si>
  <si>
    <t>787600802.S</t>
  </si>
  <si>
    <t>Vysklievanie okien a dverí skla plochého nad 1 do 3 m2,  -0,01400t</t>
  </si>
  <si>
    <t>96</t>
  </si>
  <si>
    <t>HZS</t>
  </si>
  <si>
    <t>Hodinové zúčtovacie sadzby</t>
  </si>
  <si>
    <t>HZS000112.S</t>
  </si>
  <si>
    <t>Stavebno montážne práce náročnejšie, ucelené, obtiažne, rutinné (Tr. 2) v rozsahu 8 a viac hodín - nepredvídateľné práce</t>
  </si>
  <si>
    <t>hod</t>
  </si>
  <si>
    <t>512</t>
  </si>
  <si>
    <t>-1873438709</t>
  </si>
  <si>
    <t>HZS000211.S</t>
  </si>
  <si>
    <t>Stavebno montážne práce menej náročne, pomocné alebo manipulačné (Tr. 1) v rozsahu 4 a viac a menej ako 8 hodín</t>
  </si>
  <si>
    <t>262144</t>
  </si>
  <si>
    <t>98</t>
  </si>
  <si>
    <t>3*8 "3 ľudia na 8 hodín</t>
  </si>
  <si>
    <t>odstránenie linolea, presun vnútorného vybavenia skladu a regálov do kontajnera</t>
  </si>
  <si>
    <t>57,6*3</t>
  </si>
  <si>
    <t>Úprava povrchu podlahy brúsením, hr. do 2 mm</t>
  </si>
  <si>
    <t>777990010.S</t>
  </si>
  <si>
    <t>Hliníková ukončovacia lišta - pomocná, dočasná</t>
  </si>
  <si>
    <t>777130020.S</t>
  </si>
  <si>
    <t>Epoxidové/Polyuretánové podlahy parkovacích plôch, penetrácia, stierka s pieskom, uzatvárací náter</t>
  </si>
  <si>
    <t>9*6,4 + 3,5</t>
  </si>
  <si>
    <t>Ostatné práce výplň dilatačnej škáry trvale pružným silikónovým tmelom šírky do 20 mm</t>
  </si>
  <si>
    <t>782991100.S</t>
  </si>
  <si>
    <t>634920023.S</t>
  </si>
  <si>
    <t>Rezanie dilatačných škár v čiastočne zatrvdnutej betónovej mazanine alebo poteru hĺbky nad 20 do 50 mm</t>
  </si>
  <si>
    <t>MHTH - Teplárenská - Oprava časti budovy a skladu na +0,000m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</si>
</sst>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38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7" fillId="0" borderId="0" applyNumberFormat="0" applyFill="0" applyBorder="0" applyAlignment="0" applyProtection="0"/>
  </cellStyleXfs>
  <cellXfs count="21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4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5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1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2" fillId="4" borderId="0" xfId="0" applyFont="1" applyFill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vertical="center"/>
    </xf>
    <xf numFmtId="4" fontId="20" fillId="0" borderId="0" xfId="0" applyNumberFormat="1" applyFont="1" applyAlignment="1">
      <alignment vertical="center"/>
    </xf>
    <xf numFmtId="166" fontId="20" fillId="0" borderId="0" xfId="0" applyNumberFormat="1" applyFont="1" applyAlignment="1">
      <alignment vertical="center"/>
    </xf>
    <xf numFmtId="4" fontId="20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6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9" fillId="0" borderId="19" xfId="0" applyNumberFormat="1" applyFont="1" applyBorder="1" applyAlignment="1">
      <alignment vertical="center"/>
    </xf>
    <xf numFmtId="4" fontId="29" fillId="0" borderId="20" xfId="0" applyNumberFormat="1" applyFont="1" applyBorder="1" applyAlignment="1">
      <alignment vertical="center"/>
    </xf>
    <xf numFmtId="166" fontId="29" fillId="0" borderId="20" xfId="0" applyNumberFormat="1" applyFont="1" applyBorder="1" applyAlignment="1">
      <alignment vertical="center"/>
    </xf>
    <xf numFmtId="4" fontId="29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5" fillId="0" borderId="0" xfId="0" applyFont="1" applyAlignment="1">
      <alignment horizontal="left" vertical="center"/>
    </xf>
    <xf numFmtId="4" fontId="16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64" fontId="16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2" fillId="4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right" vertical="center"/>
    </xf>
    <xf numFmtId="0" fontId="31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2" fillId="4" borderId="16" xfId="0" applyFont="1" applyFill="1" applyBorder="1" applyAlignment="1">
      <alignment horizontal="center" vertical="center" wrapText="1"/>
    </xf>
    <xf numFmtId="0" fontId="22" fillId="4" borderId="17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22" fillId="4" borderId="0" xfId="0" applyFont="1" applyFill="1" applyAlignment="1">
      <alignment horizontal="center" vertical="center" wrapText="1"/>
    </xf>
    <xf numFmtId="4" fontId="24" fillId="0" borderId="0" xfId="0" applyNumberFormat="1" applyFont="1"/>
    <xf numFmtId="166" fontId="32" fillId="0" borderId="12" xfId="0" applyNumberFormat="1" applyFont="1" applyBorder="1"/>
    <xf numFmtId="166" fontId="32" fillId="0" borderId="13" xfId="0" applyNumberFormat="1" applyFont="1" applyBorder="1"/>
    <xf numFmtId="4" fontId="33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22" fillId="0" borderId="22" xfId="0" applyFont="1" applyBorder="1" applyAlignment="1" applyProtection="1">
      <alignment horizontal="center" vertical="center"/>
      <protection locked="0"/>
    </xf>
    <xf numFmtId="49" fontId="22" fillId="0" borderId="22" xfId="0" applyNumberFormat="1" applyFont="1" applyBorder="1" applyAlignment="1" applyProtection="1">
      <alignment horizontal="left" vertical="center" wrapText="1"/>
      <protection locked="0"/>
    </xf>
    <xf numFmtId="0" fontId="22" fillId="0" borderId="22" xfId="0" applyFont="1" applyBorder="1" applyAlignment="1" applyProtection="1">
      <alignment horizontal="left" vertical="center" wrapText="1"/>
      <protection locked="0"/>
    </xf>
    <xf numFmtId="0" fontId="22" fillId="0" borderId="22" xfId="0" applyFont="1" applyBorder="1" applyAlignment="1" applyProtection="1">
      <alignment horizontal="center" vertical="center" wrapText="1"/>
      <protection locked="0"/>
    </xf>
    <xf numFmtId="167" fontId="22" fillId="0" borderId="22" xfId="0" applyNumberFormat="1" applyFont="1" applyBorder="1" applyAlignment="1" applyProtection="1">
      <alignment vertical="center"/>
      <protection locked="0"/>
    </xf>
    <xf numFmtId="4" fontId="22" fillId="0" borderId="22" xfId="0" applyNumberFormat="1" applyFont="1" applyBorder="1" applyAlignment="1" applyProtection="1">
      <alignment vertical="center"/>
      <protection locked="0"/>
    </xf>
    <xf numFmtId="0" fontId="0" fillId="0" borderId="22" xfId="0" applyBorder="1" applyAlignment="1" applyProtection="1">
      <alignment vertical="center"/>
      <protection locked="0"/>
    </xf>
    <xf numFmtId="0" fontId="23" fillId="0" borderId="14" xfId="0" applyFont="1" applyBorder="1" applyAlignment="1">
      <alignment horizontal="left" vertical="center"/>
    </xf>
    <xf numFmtId="0" fontId="23" fillId="0" borderId="0" xfId="0" applyFont="1" applyAlignment="1">
      <alignment horizontal="center" vertical="center"/>
    </xf>
    <xf numFmtId="166" fontId="23" fillId="0" borderId="0" xfId="0" applyNumberFormat="1" applyFont="1" applyAlignment="1">
      <alignment vertical="center"/>
    </xf>
    <xf numFmtId="166" fontId="23" fillId="0" borderId="15" xfId="0" applyNumberFormat="1" applyFont="1" applyBorder="1" applyAlignment="1">
      <alignment vertical="center"/>
    </xf>
    <xf numFmtId="0" fontId="22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5" fillId="0" borderId="22" xfId="0" applyFont="1" applyBorder="1" applyAlignment="1" applyProtection="1">
      <alignment horizontal="center" vertical="center"/>
      <protection locked="0"/>
    </xf>
    <xf numFmtId="49" fontId="35" fillId="0" borderId="22" xfId="0" applyNumberFormat="1" applyFont="1" applyBorder="1" applyAlignment="1" applyProtection="1">
      <alignment horizontal="left" vertical="center" wrapText="1"/>
      <protection locked="0"/>
    </xf>
    <xf numFmtId="0" fontId="35" fillId="0" borderId="22" xfId="0" applyFont="1" applyBorder="1" applyAlignment="1" applyProtection="1">
      <alignment horizontal="left" vertical="center" wrapText="1"/>
      <protection locked="0"/>
    </xf>
    <xf numFmtId="0" fontId="35" fillId="0" borderId="22" xfId="0" applyFont="1" applyBorder="1" applyAlignment="1" applyProtection="1">
      <alignment horizontal="center" vertical="center" wrapText="1"/>
      <protection locked="0"/>
    </xf>
    <xf numFmtId="167" fontId="35" fillId="0" borderId="22" xfId="0" applyNumberFormat="1" applyFont="1" applyBorder="1" applyAlignment="1" applyProtection="1">
      <alignment vertical="center"/>
      <protection locked="0"/>
    </xf>
    <xf numFmtId="4" fontId="35" fillId="0" borderId="22" xfId="0" applyNumberFormat="1" applyFont="1" applyBorder="1" applyAlignment="1" applyProtection="1">
      <alignment vertical="center"/>
      <protection locked="0"/>
    </xf>
    <xf numFmtId="0" fontId="36" fillId="0" borderId="22" xfId="0" applyFont="1" applyBorder="1" applyAlignment="1" applyProtection="1">
      <alignment vertical="center"/>
      <protection locked="0"/>
    </xf>
    <xf numFmtId="0" fontId="36" fillId="0" borderId="3" xfId="0" applyFont="1" applyBorder="1" applyAlignment="1">
      <alignment vertical="center"/>
    </xf>
    <xf numFmtId="0" fontId="35" fillId="0" borderId="14" xfId="0" applyFont="1" applyBorder="1" applyAlignment="1">
      <alignment horizontal="left" vertical="center"/>
    </xf>
    <xf numFmtId="0" fontId="35" fillId="0" borderId="0" xfId="0" applyFont="1" applyAlignment="1">
      <alignment horizontal="center" vertical="center"/>
    </xf>
    <xf numFmtId="0" fontId="11" fillId="0" borderId="19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14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4" fontId="15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7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164" fontId="16" fillId="0" borderId="0" xfId="0" applyNumberFormat="1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7" fillId="0" borderId="0" xfId="0" applyFont="1" applyAlignment="1">
      <alignment horizontal="left" vertical="center" wrapText="1"/>
    </xf>
    <xf numFmtId="4" fontId="24" fillId="0" borderId="0" xfId="0" applyNumberFormat="1" applyFont="1" applyAlignment="1">
      <alignment horizontal="right" vertical="center"/>
    </xf>
    <xf numFmtId="4" fontId="24" fillId="0" borderId="0" xfId="0" applyNumberFormat="1" applyFont="1" applyAlignment="1">
      <alignment vertical="center"/>
    </xf>
    <xf numFmtId="0" fontId="22" fillId="4" borderId="6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left" vertical="center"/>
    </xf>
    <xf numFmtId="0" fontId="22" fillId="4" borderId="7" xfId="0" applyFont="1" applyFill="1" applyBorder="1" applyAlignment="1">
      <alignment horizontal="center" vertical="center"/>
    </xf>
    <xf numFmtId="0" fontId="22" fillId="4" borderId="7" xfId="0" applyFont="1" applyFill="1" applyBorder="1" applyAlignment="1">
      <alignment horizontal="right" vertical="center"/>
    </xf>
    <xf numFmtId="0" fontId="22" fillId="4" borderId="8" xfId="0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0" fillId="0" borderId="11" xfId="0" applyFont="1" applyBorder="1" applyAlignment="1">
      <alignment horizontal="center" vertical="center"/>
    </xf>
    <xf numFmtId="0" fontId="20" fillId="0" borderId="12" xfId="0" applyFont="1" applyBorder="1" applyAlignment="1">
      <alignment horizontal="left" vertical="center"/>
    </xf>
    <xf numFmtId="0" fontId="21" fillId="0" borderId="14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zoomScale="80" zoomScaleNormal="80" workbookViewId="0">
      <selection activeCell="AN8" sqref="AN8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7" width="25.83203125" hidden="1" customWidth="1"/>
    <col min="48" max="49" width="21.6640625" hidden="1" customWidth="1"/>
    <col min="50" max="51" width="25" hidden="1" customWidth="1"/>
    <col min="52" max="52" width="21.6640625" hidden="1" customWidth="1"/>
    <col min="53" max="53" width="19.1640625" hidden="1" customWidth="1"/>
    <col min="54" max="54" width="25" hidden="1" customWidth="1"/>
    <col min="55" max="55" width="21.6640625" hidden="1" customWidth="1"/>
    <col min="56" max="56" width="19.1640625" hidden="1" customWidth="1"/>
    <col min="57" max="57" width="66.5" customWidth="1"/>
    <col min="71" max="91" width="9.33203125" hidden="1"/>
  </cols>
  <sheetData>
    <row r="1" spans="1:74">
      <c r="A1" s="15" t="s">
        <v>0</v>
      </c>
      <c r="AZ1" s="15" t="s">
        <v>1</v>
      </c>
      <c r="BA1" s="15" t="s">
        <v>2</v>
      </c>
      <c r="BB1" s="15" t="s">
        <v>1</v>
      </c>
      <c r="BT1" s="15" t="s">
        <v>3</v>
      </c>
      <c r="BU1" s="15" t="s">
        <v>3</v>
      </c>
      <c r="BV1" s="15" t="s">
        <v>4</v>
      </c>
    </row>
    <row r="2" spans="1:74" ht="36.950000000000003" customHeight="1">
      <c r="AR2" s="180" t="s">
        <v>5</v>
      </c>
      <c r="AS2" s="181"/>
      <c r="AT2" s="181"/>
      <c r="AU2" s="181"/>
      <c r="AV2" s="181"/>
      <c r="AW2" s="181"/>
      <c r="AX2" s="181"/>
      <c r="AY2" s="181"/>
      <c r="AZ2" s="181"/>
      <c r="BA2" s="181"/>
      <c r="BB2" s="181"/>
      <c r="BC2" s="181"/>
      <c r="BD2" s="181"/>
      <c r="BE2" s="181"/>
      <c r="BS2" s="16" t="s">
        <v>6</v>
      </c>
      <c r="BT2" s="16" t="s">
        <v>7</v>
      </c>
    </row>
    <row r="3" spans="1:74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7</v>
      </c>
    </row>
    <row r="4" spans="1:74" ht="24.95" customHeight="1">
      <c r="B4" s="19"/>
      <c r="D4" s="20" t="s">
        <v>8</v>
      </c>
      <c r="AR4" s="19"/>
      <c r="AS4" s="21" t="s">
        <v>9</v>
      </c>
      <c r="BS4" s="16" t="s">
        <v>10</v>
      </c>
    </row>
    <row r="5" spans="1:74" ht="12" customHeight="1">
      <c r="B5" s="19"/>
      <c r="D5" s="22" t="s">
        <v>11</v>
      </c>
      <c r="K5" s="182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181"/>
      <c r="AI5" s="181"/>
      <c r="AJ5" s="181"/>
      <c r="AK5" s="181"/>
      <c r="AL5" s="181"/>
      <c r="AM5" s="181"/>
      <c r="AN5" s="181"/>
      <c r="AO5" s="181"/>
      <c r="AR5" s="19"/>
      <c r="BS5" s="16" t="s">
        <v>6</v>
      </c>
    </row>
    <row r="6" spans="1:74" ht="36.950000000000003" customHeight="1">
      <c r="B6" s="19"/>
      <c r="D6" s="24" t="s">
        <v>12</v>
      </c>
      <c r="K6" s="184" t="s">
        <v>366</v>
      </c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1"/>
      <c r="W6" s="181"/>
      <c r="X6" s="181"/>
      <c r="Y6" s="181"/>
      <c r="Z6" s="181"/>
      <c r="AA6" s="181"/>
      <c r="AB6" s="181"/>
      <c r="AC6" s="181"/>
      <c r="AD6" s="181"/>
      <c r="AE6" s="181"/>
      <c r="AF6" s="181"/>
      <c r="AG6" s="181"/>
      <c r="AH6" s="181"/>
      <c r="AI6" s="181"/>
      <c r="AJ6" s="181"/>
      <c r="AK6" s="181"/>
      <c r="AL6" s="181"/>
      <c r="AM6" s="181"/>
      <c r="AN6" s="181"/>
      <c r="AO6" s="181"/>
      <c r="AR6" s="19"/>
      <c r="BS6" s="16" t="s">
        <v>6</v>
      </c>
    </row>
    <row r="7" spans="1:74" ht="12" customHeight="1">
      <c r="B7" s="19"/>
      <c r="D7" s="25" t="s">
        <v>13</v>
      </c>
      <c r="K7" s="23" t="s">
        <v>1</v>
      </c>
      <c r="AK7" s="25" t="s">
        <v>14</v>
      </c>
      <c r="AN7" s="23" t="s">
        <v>1</v>
      </c>
      <c r="AR7" s="19"/>
      <c r="BS7" s="16" t="s">
        <v>6</v>
      </c>
    </row>
    <row r="8" spans="1:74" ht="12" customHeight="1">
      <c r="B8" s="19"/>
      <c r="D8" s="25" t="s">
        <v>15</v>
      </c>
      <c r="K8" s="23" t="s">
        <v>16</v>
      </c>
      <c r="AK8" s="25" t="s">
        <v>17</v>
      </c>
      <c r="AN8" s="175">
        <v>46248</v>
      </c>
      <c r="AR8" s="19"/>
      <c r="BS8" s="16" t="s">
        <v>6</v>
      </c>
    </row>
    <row r="9" spans="1:74" ht="14.45" customHeight="1">
      <c r="B9" s="19"/>
      <c r="AR9" s="19"/>
      <c r="BS9" s="16" t="s">
        <v>6</v>
      </c>
    </row>
    <row r="10" spans="1:74" ht="12" customHeight="1">
      <c r="B10" s="19"/>
      <c r="D10" s="25" t="s">
        <v>18</v>
      </c>
      <c r="AK10" s="25" t="s">
        <v>19</v>
      </c>
      <c r="AN10" s="23" t="s">
        <v>1</v>
      </c>
      <c r="AR10" s="19"/>
      <c r="BS10" s="16" t="s">
        <v>6</v>
      </c>
    </row>
    <row r="11" spans="1:74" ht="18.399999999999999" customHeight="1">
      <c r="B11" s="19"/>
      <c r="E11" s="23" t="s">
        <v>16</v>
      </c>
      <c r="AK11" s="25" t="s">
        <v>20</v>
      </c>
      <c r="AN11" s="23" t="s">
        <v>1</v>
      </c>
      <c r="AR11" s="19"/>
      <c r="BS11" s="16" t="s">
        <v>6</v>
      </c>
    </row>
    <row r="12" spans="1:74" ht="6.95" customHeight="1">
      <c r="B12" s="19"/>
      <c r="AR12" s="19"/>
      <c r="BS12" s="16" t="s">
        <v>6</v>
      </c>
    </row>
    <row r="13" spans="1:74" ht="12" customHeight="1">
      <c r="B13" s="19"/>
      <c r="D13" s="25" t="s">
        <v>21</v>
      </c>
      <c r="AK13" s="25" t="s">
        <v>19</v>
      </c>
      <c r="AN13" s="23" t="s">
        <v>1</v>
      </c>
      <c r="AR13" s="19"/>
      <c r="BS13" s="16" t="s">
        <v>6</v>
      </c>
    </row>
    <row r="14" spans="1:74" ht="12.75">
      <c r="B14" s="19"/>
      <c r="E14" s="23" t="s">
        <v>16</v>
      </c>
      <c r="AK14" s="25" t="s">
        <v>20</v>
      </c>
      <c r="AN14" s="23" t="s">
        <v>1</v>
      </c>
      <c r="AR14" s="19"/>
      <c r="BS14" s="16" t="s">
        <v>6</v>
      </c>
    </row>
    <row r="15" spans="1:74" ht="6.95" customHeight="1">
      <c r="B15" s="19"/>
      <c r="AR15" s="19"/>
      <c r="BS15" s="16" t="s">
        <v>3</v>
      </c>
    </row>
    <row r="16" spans="1:74" ht="12" customHeight="1">
      <c r="B16" s="19"/>
      <c r="D16" s="25" t="s">
        <v>22</v>
      </c>
      <c r="AK16" s="25" t="s">
        <v>19</v>
      </c>
      <c r="AN16" s="23" t="s">
        <v>1</v>
      </c>
      <c r="AR16" s="19"/>
      <c r="BS16" s="16" t="s">
        <v>3</v>
      </c>
    </row>
    <row r="17" spans="2:71" ht="18.399999999999999" customHeight="1">
      <c r="B17" s="19"/>
      <c r="E17" s="23" t="s">
        <v>16</v>
      </c>
      <c r="AK17" s="25" t="s">
        <v>20</v>
      </c>
      <c r="AN17" s="23" t="s">
        <v>1</v>
      </c>
      <c r="AR17" s="19"/>
      <c r="BS17" s="16" t="s">
        <v>3</v>
      </c>
    </row>
    <row r="18" spans="2:71" ht="6.95" customHeight="1">
      <c r="B18" s="19"/>
      <c r="AR18" s="19"/>
      <c r="BS18" s="16" t="s">
        <v>6</v>
      </c>
    </row>
    <row r="19" spans="2:71" ht="12" customHeight="1">
      <c r="B19" s="19"/>
      <c r="D19" s="25" t="s">
        <v>23</v>
      </c>
      <c r="AK19" s="25" t="s">
        <v>19</v>
      </c>
      <c r="AN19" s="23" t="s">
        <v>1</v>
      </c>
      <c r="AR19" s="19"/>
      <c r="BS19" s="16" t="s">
        <v>6</v>
      </c>
    </row>
    <row r="20" spans="2:71" ht="18.399999999999999" customHeight="1">
      <c r="B20" s="19"/>
      <c r="E20" s="23" t="s">
        <v>16</v>
      </c>
      <c r="AK20" s="25" t="s">
        <v>20</v>
      </c>
      <c r="AN20" s="23" t="s">
        <v>1</v>
      </c>
      <c r="AR20" s="19"/>
      <c r="BS20" s="16" t="s">
        <v>24</v>
      </c>
    </row>
    <row r="21" spans="2:71" ht="6.95" customHeight="1">
      <c r="B21" s="19"/>
      <c r="AR21" s="19"/>
    </row>
    <row r="22" spans="2:71" ht="12" customHeight="1">
      <c r="B22" s="19"/>
      <c r="D22" s="25" t="s">
        <v>25</v>
      </c>
      <c r="AR22" s="19"/>
    </row>
    <row r="23" spans="2:71" ht="16.5" customHeight="1">
      <c r="B23" s="19"/>
      <c r="E23" s="183" t="s">
        <v>1</v>
      </c>
      <c r="F23" s="183"/>
      <c r="G23" s="183"/>
      <c r="H23" s="183"/>
      <c r="I23" s="183"/>
      <c r="J23" s="183"/>
      <c r="K23" s="183"/>
      <c r="L23" s="183"/>
      <c r="M23" s="183"/>
      <c r="N23" s="183"/>
      <c r="O23" s="183"/>
      <c r="P23" s="183"/>
      <c r="Q23" s="183"/>
      <c r="R23" s="183"/>
      <c r="S23" s="183"/>
      <c r="T23" s="183"/>
      <c r="U23" s="183"/>
      <c r="V23" s="183"/>
      <c r="W23" s="183"/>
      <c r="X23" s="183"/>
      <c r="Y23" s="183"/>
      <c r="Z23" s="183"/>
      <c r="AA23" s="183"/>
      <c r="AB23" s="183"/>
      <c r="AC23" s="183"/>
      <c r="AD23" s="183"/>
      <c r="AE23" s="183"/>
      <c r="AF23" s="183"/>
      <c r="AG23" s="183"/>
      <c r="AH23" s="183"/>
      <c r="AI23" s="183"/>
      <c r="AJ23" s="183"/>
      <c r="AK23" s="183"/>
      <c r="AL23" s="183"/>
      <c r="AM23" s="183"/>
      <c r="AN23" s="183"/>
      <c r="AR23" s="19"/>
    </row>
    <row r="24" spans="2:71" ht="6.95" customHeight="1">
      <c r="B24" s="19"/>
      <c r="AR24" s="19"/>
    </row>
    <row r="25" spans="2:71" ht="6.95" customHeight="1">
      <c r="B25" s="19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R25" s="19"/>
    </row>
    <row r="26" spans="2:71" s="1" customFormat="1" ht="25.9" customHeight="1">
      <c r="B26" s="28"/>
      <c r="D26" s="29" t="s">
        <v>26</v>
      </c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185">
        <f>ROUND(AG94,2)</f>
        <v>0</v>
      </c>
      <c r="AL26" s="186"/>
      <c r="AM26" s="186"/>
      <c r="AN26" s="186"/>
      <c r="AO26" s="186"/>
      <c r="AR26" s="28"/>
    </row>
    <row r="27" spans="2:71" s="1" customFormat="1" ht="6.95" customHeight="1">
      <c r="B27" s="28"/>
      <c r="AR27" s="28"/>
    </row>
    <row r="28" spans="2:71" s="1" customFormat="1" ht="12.75">
      <c r="B28" s="28"/>
      <c r="L28" s="187" t="s">
        <v>27</v>
      </c>
      <c r="M28" s="187"/>
      <c r="N28" s="187"/>
      <c r="O28" s="187"/>
      <c r="P28" s="187"/>
      <c r="W28" s="187" t="s">
        <v>28</v>
      </c>
      <c r="X28" s="187"/>
      <c r="Y28" s="187"/>
      <c r="Z28" s="187"/>
      <c r="AA28" s="187"/>
      <c r="AB28" s="187"/>
      <c r="AC28" s="187"/>
      <c r="AD28" s="187"/>
      <c r="AE28" s="187"/>
      <c r="AK28" s="187" t="s">
        <v>29</v>
      </c>
      <c r="AL28" s="187"/>
      <c r="AM28" s="187"/>
      <c r="AN28" s="187"/>
      <c r="AO28" s="187"/>
      <c r="AR28" s="28"/>
    </row>
    <row r="29" spans="2:71" s="2" customFormat="1" ht="14.45" customHeight="1">
      <c r="B29" s="32"/>
      <c r="D29" s="25" t="s">
        <v>30</v>
      </c>
      <c r="F29" s="33" t="s">
        <v>31</v>
      </c>
      <c r="L29" s="190">
        <v>0.23</v>
      </c>
      <c r="M29" s="189"/>
      <c r="N29" s="189"/>
      <c r="O29" s="189"/>
      <c r="P29" s="189"/>
      <c r="Q29" s="34"/>
      <c r="R29" s="34"/>
      <c r="S29" s="34"/>
      <c r="T29" s="34"/>
      <c r="U29" s="34"/>
      <c r="V29" s="34"/>
      <c r="W29" s="188">
        <f>ROUND(AZ94, 2)</f>
        <v>0</v>
      </c>
      <c r="X29" s="189"/>
      <c r="Y29" s="189"/>
      <c r="Z29" s="189"/>
      <c r="AA29" s="189"/>
      <c r="AB29" s="189"/>
      <c r="AC29" s="189"/>
      <c r="AD29" s="189"/>
      <c r="AE29" s="189"/>
      <c r="AF29" s="34"/>
      <c r="AG29" s="34"/>
      <c r="AH29" s="34"/>
      <c r="AI29" s="34"/>
      <c r="AJ29" s="34"/>
      <c r="AK29" s="188">
        <f>ROUND(AV94, 2)</f>
        <v>0</v>
      </c>
      <c r="AL29" s="189"/>
      <c r="AM29" s="189"/>
      <c r="AN29" s="189"/>
      <c r="AO29" s="189"/>
      <c r="AP29" s="34"/>
      <c r="AQ29" s="34"/>
      <c r="AR29" s="35"/>
      <c r="AS29" s="34"/>
      <c r="AT29" s="34"/>
      <c r="AU29" s="34"/>
      <c r="AV29" s="34"/>
      <c r="AW29" s="34"/>
      <c r="AX29" s="34"/>
      <c r="AY29" s="34"/>
      <c r="AZ29" s="34"/>
    </row>
    <row r="30" spans="2:71" s="2" customFormat="1" ht="14.45" customHeight="1">
      <c r="B30" s="32"/>
      <c r="F30" s="33" t="s">
        <v>32</v>
      </c>
      <c r="L30" s="193">
        <v>0.23</v>
      </c>
      <c r="M30" s="192"/>
      <c r="N30" s="192"/>
      <c r="O30" s="192"/>
      <c r="P30" s="192"/>
      <c r="W30" s="191">
        <f>ROUND(BA94, 2)</f>
        <v>0</v>
      </c>
      <c r="X30" s="192"/>
      <c r="Y30" s="192"/>
      <c r="Z30" s="192"/>
      <c r="AA30" s="192"/>
      <c r="AB30" s="192"/>
      <c r="AC30" s="192"/>
      <c r="AD30" s="192"/>
      <c r="AE30" s="192"/>
      <c r="AK30" s="191">
        <f>ROUND(AW94, 2)</f>
        <v>0</v>
      </c>
      <c r="AL30" s="192"/>
      <c r="AM30" s="192"/>
      <c r="AN30" s="192"/>
      <c r="AO30" s="192"/>
      <c r="AR30" s="32"/>
    </row>
    <row r="31" spans="2:71" s="2" customFormat="1" ht="14.45" hidden="1" customHeight="1">
      <c r="B31" s="32"/>
      <c r="F31" s="25" t="s">
        <v>33</v>
      </c>
      <c r="L31" s="193">
        <v>0.23</v>
      </c>
      <c r="M31" s="192"/>
      <c r="N31" s="192"/>
      <c r="O31" s="192"/>
      <c r="P31" s="192"/>
      <c r="W31" s="191">
        <f>ROUND(BB94, 2)</f>
        <v>0</v>
      </c>
      <c r="X31" s="192"/>
      <c r="Y31" s="192"/>
      <c r="Z31" s="192"/>
      <c r="AA31" s="192"/>
      <c r="AB31" s="192"/>
      <c r="AC31" s="192"/>
      <c r="AD31" s="192"/>
      <c r="AE31" s="192"/>
      <c r="AK31" s="191">
        <v>0</v>
      </c>
      <c r="AL31" s="192"/>
      <c r="AM31" s="192"/>
      <c r="AN31" s="192"/>
      <c r="AO31" s="192"/>
      <c r="AR31" s="32"/>
    </row>
    <row r="32" spans="2:71" s="2" customFormat="1" ht="14.45" hidden="1" customHeight="1">
      <c r="B32" s="32"/>
      <c r="F32" s="25" t="s">
        <v>34</v>
      </c>
      <c r="L32" s="193">
        <v>0.23</v>
      </c>
      <c r="M32" s="192"/>
      <c r="N32" s="192"/>
      <c r="O32" s="192"/>
      <c r="P32" s="192"/>
      <c r="W32" s="191">
        <f>ROUND(BC94, 2)</f>
        <v>0</v>
      </c>
      <c r="X32" s="192"/>
      <c r="Y32" s="192"/>
      <c r="Z32" s="192"/>
      <c r="AA32" s="192"/>
      <c r="AB32" s="192"/>
      <c r="AC32" s="192"/>
      <c r="AD32" s="192"/>
      <c r="AE32" s="192"/>
      <c r="AK32" s="191">
        <v>0</v>
      </c>
      <c r="AL32" s="192"/>
      <c r="AM32" s="192"/>
      <c r="AN32" s="192"/>
      <c r="AO32" s="192"/>
      <c r="AR32" s="32"/>
    </row>
    <row r="33" spans="2:52" s="2" customFormat="1" ht="14.45" hidden="1" customHeight="1">
      <c r="B33" s="32"/>
      <c r="F33" s="33" t="s">
        <v>35</v>
      </c>
      <c r="L33" s="190">
        <v>0</v>
      </c>
      <c r="M33" s="189"/>
      <c r="N33" s="189"/>
      <c r="O33" s="189"/>
      <c r="P33" s="189"/>
      <c r="Q33" s="34"/>
      <c r="R33" s="34"/>
      <c r="S33" s="34"/>
      <c r="T33" s="34"/>
      <c r="U33" s="34"/>
      <c r="V33" s="34"/>
      <c r="W33" s="188">
        <f>ROUND(BD94, 2)</f>
        <v>0</v>
      </c>
      <c r="X33" s="189"/>
      <c r="Y33" s="189"/>
      <c r="Z33" s="189"/>
      <c r="AA33" s="189"/>
      <c r="AB33" s="189"/>
      <c r="AC33" s="189"/>
      <c r="AD33" s="189"/>
      <c r="AE33" s="189"/>
      <c r="AF33" s="34"/>
      <c r="AG33" s="34"/>
      <c r="AH33" s="34"/>
      <c r="AI33" s="34"/>
      <c r="AJ33" s="34"/>
      <c r="AK33" s="188">
        <v>0</v>
      </c>
      <c r="AL33" s="189"/>
      <c r="AM33" s="189"/>
      <c r="AN33" s="189"/>
      <c r="AO33" s="189"/>
      <c r="AP33" s="34"/>
      <c r="AQ33" s="34"/>
      <c r="AR33" s="35"/>
      <c r="AS33" s="34"/>
      <c r="AT33" s="34"/>
      <c r="AU33" s="34"/>
      <c r="AV33" s="34"/>
      <c r="AW33" s="34"/>
      <c r="AX33" s="34"/>
      <c r="AY33" s="34"/>
      <c r="AZ33" s="34"/>
    </row>
    <row r="34" spans="2:52" s="1" customFormat="1" ht="6.95" customHeight="1">
      <c r="B34" s="28"/>
      <c r="AR34" s="28"/>
    </row>
    <row r="35" spans="2:52" s="1" customFormat="1" ht="25.9" customHeight="1">
      <c r="B35" s="28"/>
      <c r="C35" s="36"/>
      <c r="D35" s="37" t="s">
        <v>36</v>
      </c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9" t="s">
        <v>37</v>
      </c>
      <c r="U35" s="38"/>
      <c r="V35" s="38"/>
      <c r="W35" s="38"/>
      <c r="X35" s="212" t="s">
        <v>38</v>
      </c>
      <c r="Y35" s="213"/>
      <c r="Z35" s="213"/>
      <c r="AA35" s="213"/>
      <c r="AB35" s="213"/>
      <c r="AC35" s="38"/>
      <c r="AD35" s="38"/>
      <c r="AE35" s="38"/>
      <c r="AF35" s="38"/>
      <c r="AG35" s="38"/>
      <c r="AH35" s="38"/>
      <c r="AI35" s="38"/>
      <c r="AJ35" s="38"/>
      <c r="AK35" s="214">
        <f>SUM(AK26:AK33)</f>
        <v>0</v>
      </c>
      <c r="AL35" s="213"/>
      <c r="AM35" s="213"/>
      <c r="AN35" s="213"/>
      <c r="AO35" s="215"/>
      <c r="AP35" s="36"/>
      <c r="AQ35" s="36"/>
      <c r="AR35" s="28"/>
    </row>
    <row r="36" spans="2:52" s="1" customFormat="1" ht="6.95" customHeight="1">
      <c r="B36" s="28"/>
      <c r="AR36" s="28"/>
    </row>
    <row r="37" spans="2:52" s="1" customFormat="1" ht="14.45" customHeight="1">
      <c r="B37" s="28"/>
      <c r="AR37" s="28"/>
    </row>
    <row r="38" spans="2:52" ht="14.45" customHeight="1">
      <c r="B38" s="19"/>
      <c r="AR38" s="19"/>
    </row>
    <row r="39" spans="2:52" ht="14.45" customHeight="1">
      <c r="B39" s="19"/>
      <c r="AR39" s="19"/>
    </row>
    <row r="40" spans="2:52" ht="14.45" customHeight="1">
      <c r="B40" s="19"/>
      <c r="AR40" s="19"/>
    </row>
    <row r="41" spans="2:52" ht="14.45" customHeight="1">
      <c r="B41" s="19"/>
      <c r="AR41" s="19"/>
    </row>
    <row r="42" spans="2:52" ht="14.45" customHeight="1">
      <c r="B42" s="19"/>
      <c r="AR42" s="19"/>
    </row>
    <row r="43" spans="2:52" ht="14.45" customHeight="1">
      <c r="B43" s="19"/>
      <c r="AR43" s="19"/>
    </row>
    <row r="44" spans="2:52" ht="14.45" customHeight="1">
      <c r="B44" s="19"/>
      <c r="AR44" s="19"/>
    </row>
    <row r="45" spans="2:52" ht="14.45" customHeight="1">
      <c r="B45" s="19"/>
      <c r="AR45" s="19"/>
    </row>
    <row r="46" spans="2:52" ht="14.45" customHeight="1">
      <c r="B46" s="19"/>
      <c r="AR46" s="19"/>
    </row>
    <row r="47" spans="2:52" ht="14.45" customHeight="1">
      <c r="B47" s="19"/>
      <c r="AR47" s="19"/>
    </row>
    <row r="48" spans="2:52" ht="14.45" customHeight="1">
      <c r="B48" s="19"/>
      <c r="AR48" s="19"/>
    </row>
    <row r="49" spans="2:44" s="1" customFormat="1" ht="14.45" customHeight="1">
      <c r="B49" s="28"/>
      <c r="D49" s="40" t="s">
        <v>39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 t="s">
        <v>40</v>
      </c>
      <c r="AI49" s="41"/>
      <c r="AJ49" s="41"/>
      <c r="AK49" s="41"/>
      <c r="AL49" s="41"/>
      <c r="AM49" s="41"/>
      <c r="AN49" s="41"/>
      <c r="AO49" s="41"/>
      <c r="AR49" s="28"/>
    </row>
    <row r="50" spans="2:44">
      <c r="B50" s="19"/>
      <c r="AR50" s="19"/>
    </row>
    <row r="51" spans="2:44">
      <c r="B51" s="19"/>
      <c r="AR51" s="19"/>
    </row>
    <row r="52" spans="2:44">
      <c r="B52" s="19"/>
      <c r="AR52" s="19"/>
    </row>
    <row r="53" spans="2:44">
      <c r="B53" s="19"/>
      <c r="AR53" s="19"/>
    </row>
    <row r="54" spans="2:44">
      <c r="B54" s="19"/>
      <c r="AR54" s="19"/>
    </row>
    <row r="55" spans="2:44">
      <c r="B55" s="19"/>
      <c r="AR55" s="19"/>
    </row>
    <row r="56" spans="2:44">
      <c r="B56" s="19"/>
      <c r="AR56" s="19"/>
    </row>
    <row r="57" spans="2:44">
      <c r="B57" s="19"/>
      <c r="AR57" s="19"/>
    </row>
    <row r="58" spans="2:44">
      <c r="B58" s="19"/>
      <c r="AR58" s="19"/>
    </row>
    <row r="59" spans="2:44">
      <c r="B59" s="19"/>
      <c r="AR59" s="19"/>
    </row>
    <row r="60" spans="2:44" s="1" customFormat="1" ht="12.75">
      <c r="B60" s="28"/>
      <c r="D60" s="42" t="s">
        <v>41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42" t="s">
        <v>42</v>
      </c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42" t="s">
        <v>41</v>
      </c>
      <c r="AI60" s="30"/>
      <c r="AJ60" s="30"/>
      <c r="AK60" s="30"/>
      <c r="AL60" s="30"/>
      <c r="AM60" s="42" t="s">
        <v>42</v>
      </c>
      <c r="AN60" s="30"/>
      <c r="AO60" s="30"/>
      <c r="AR60" s="28"/>
    </row>
    <row r="61" spans="2:44">
      <c r="B61" s="19"/>
      <c r="AR61" s="19"/>
    </row>
    <row r="62" spans="2:44">
      <c r="B62" s="19"/>
      <c r="AR62" s="19"/>
    </row>
    <row r="63" spans="2:44">
      <c r="B63" s="19"/>
      <c r="AR63" s="19"/>
    </row>
    <row r="64" spans="2:44" s="1" customFormat="1" ht="12.75">
      <c r="B64" s="28"/>
      <c r="D64" s="40" t="s">
        <v>43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0" t="s">
        <v>44</v>
      </c>
      <c r="AI64" s="41"/>
      <c r="AJ64" s="41"/>
      <c r="AK64" s="41"/>
      <c r="AL64" s="41"/>
      <c r="AM64" s="41"/>
      <c r="AN64" s="41"/>
      <c r="AO64" s="41"/>
      <c r="AR64" s="28"/>
    </row>
    <row r="65" spans="2:44">
      <c r="B65" s="19"/>
      <c r="AR65" s="19"/>
    </row>
    <row r="66" spans="2:44">
      <c r="B66" s="19"/>
      <c r="AR66" s="19"/>
    </row>
    <row r="67" spans="2:44">
      <c r="B67" s="19"/>
      <c r="AR67" s="19"/>
    </row>
    <row r="68" spans="2:44">
      <c r="B68" s="19"/>
      <c r="AR68" s="19"/>
    </row>
    <row r="69" spans="2:44">
      <c r="B69" s="19"/>
      <c r="AR69" s="19"/>
    </row>
    <row r="70" spans="2:44">
      <c r="B70" s="19"/>
      <c r="AR70" s="19"/>
    </row>
    <row r="71" spans="2:44">
      <c r="B71" s="19"/>
      <c r="AR71" s="19"/>
    </row>
    <row r="72" spans="2:44">
      <c r="B72" s="19"/>
      <c r="AR72" s="19"/>
    </row>
    <row r="73" spans="2:44">
      <c r="B73" s="19"/>
      <c r="AR73" s="19"/>
    </row>
    <row r="74" spans="2:44">
      <c r="B74" s="19"/>
      <c r="AR74" s="19"/>
    </row>
    <row r="75" spans="2:44" s="1" customFormat="1" ht="12.75">
      <c r="B75" s="28"/>
      <c r="D75" s="42" t="s">
        <v>41</v>
      </c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42" t="s">
        <v>42</v>
      </c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42" t="s">
        <v>41</v>
      </c>
      <c r="AI75" s="30"/>
      <c r="AJ75" s="30"/>
      <c r="AK75" s="30"/>
      <c r="AL75" s="30"/>
      <c r="AM75" s="42" t="s">
        <v>42</v>
      </c>
      <c r="AN75" s="30"/>
      <c r="AO75" s="30"/>
      <c r="AR75" s="28"/>
    </row>
    <row r="76" spans="2:44" s="1" customFormat="1">
      <c r="B76" s="28"/>
      <c r="AR76" s="28"/>
    </row>
    <row r="77" spans="2:44" s="1" customFormat="1" ht="6.9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28"/>
    </row>
    <row r="81" spans="1:91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  <c r="AE81" s="46"/>
      <c r="AF81" s="46"/>
      <c r="AG81" s="46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28"/>
    </row>
    <row r="82" spans="1:91" s="1" customFormat="1" ht="24.95" customHeight="1">
      <c r="B82" s="28"/>
      <c r="C82" s="20" t="s">
        <v>45</v>
      </c>
      <c r="AR82" s="28"/>
    </row>
    <row r="83" spans="1:91" s="1" customFormat="1" ht="6.95" customHeight="1">
      <c r="B83" s="28"/>
      <c r="AR83" s="28"/>
    </row>
    <row r="84" spans="1:91" s="3" customFormat="1" ht="12" customHeight="1">
      <c r="B84" s="47"/>
      <c r="C84" s="25" t="s">
        <v>11</v>
      </c>
      <c r="L84" s="3">
        <f>K5</f>
        <v>0</v>
      </c>
      <c r="AR84" s="47"/>
    </row>
    <row r="85" spans="1:91" s="4" customFormat="1" ht="36.950000000000003" customHeight="1">
      <c r="B85" s="48"/>
      <c r="C85" s="49" t="s">
        <v>12</v>
      </c>
      <c r="L85" s="176" t="str">
        <f>K6</f>
        <v>MHTH - Teplárenská - Oprava časti budovy a skladu na +0,000m</v>
      </c>
      <c r="M85" s="204"/>
      <c r="N85" s="204"/>
      <c r="O85" s="204"/>
      <c r="P85" s="204"/>
      <c r="Q85" s="204"/>
      <c r="R85" s="204"/>
      <c r="S85" s="204"/>
      <c r="T85" s="204"/>
      <c r="U85" s="204"/>
      <c r="V85" s="204"/>
      <c r="W85" s="204"/>
      <c r="X85" s="204"/>
      <c r="Y85" s="204"/>
      <c r="Z85" s="204"/>
      <c r="AA85" s="204"/>
      <c r="AB85" s="204"/>
      <c r="AC85" s="204"/>
      <c r="AD85" s="204"/>
      <c r="AE85" s="204"/>
      <c r="AF85" s="204"/>
      <c r="AG85" s="204"/>
      <c r="AH85" s="204"/>
      <c r="AI85" s="204"/>
      <c r="AJ85" s="204"/>
      <c r="AK85" s="204"/>
      <c r="AL85" s="204"/>
      <c r="AM85" s="204"/>
      <c r="AN85" s="204"/>
      <c r="AO85" s="204"/>
      <c r="AR85" s="48"/>
    </row>
    <row r="86" spans="1:91" s="1" customFormat="1" ht="6.95" customHeight="1">
      <c r="B86" s="28"/>
      <c r="AR86" s="28"/>
    </row>
    <row r="87" spans="1:91" s="1" customFormat="1" ht="12" customHeight="1">
      <c r="B87" s="28"/>
      <c r="C87" s="25" t="s">
        <v>15</v>
      </c>
      <c r="L87" s="50" t="str">
        <f>IF(K8="","",K8)</f>
        <v xml:space="preserve"> </v>
      </c>
      <c r="AI87" s="25" t="s">
        <v>17</v>
      </c>
      <c r="AM87" s="205">
        <f>IF(AN8= "","",AN8)</f>
        <v>46248</v>
      </c>
      <c r="AN87" s="205"/>
      <c r="AR87" s="28"/>
    </row>
    <row r="88" spans="1:91" s="1" customFormat="1" ht="6.95" customHeight="1">
      <c r="B88" s="28"/>
      <c r="AR88" s="28"/>
    </row>
    <row r="89" spans="1:91" s="1" customFormat="1" ht="15.2" customHeight="1">
      <c r="B89" s="28"/>
      <c r="C89" s="25" t="s">
        <v>18</v>
      </c>
      <c r="L89" s="3" t="str">
        <f>IF(E11= "","",E11)</f>
        <v xml:space="preserve"> </v>
      </c>
      <c r="AI89" s="25" t="s">
        <v>22</v>
      </c>
      <c r="AM89" s="206" t="str">
        <f>IF(E17="","",E17)</f>
        <v xml:space="preserve"> </v>
      </c>
      <c r="AN89" s="207"/>
      <c r="AO89" s="207"/>
      <c r="AP89" s="207"/>
      <c r="AR89" s="28"/>
      <c r="AS89" s="208" t="s">
        <v>46</v>
      </c>
      <c r="AT89" s="209"/>
      <c r="AU89" s="52"/>
      <c r="AV89" s="52"/>
      <c r="AW89" s="52"/>
      <c r="AX89" s="52"/>
      <c r="AY89" s="52"/>
      <c r="AZ89" s="52"/>
      <c r="BA89" s="52"/>
      <c r="BB89" s="52"/>
      <c r="BC89" s="52"/>
      <c r="BD89" s="53"/>
    </row>
    <row r="90" spans="1:91" s="1" customFormat="1" ht="15.2" customHeight="1">
      <c r="B90" s="28"/>
      <c r="C90" s="25" t="s">
        <v>21</v>
      </c>
      <c r="L90" s="3" t="str">
        <f>IF(E14="","",E14)</f>
        <v xml:space="preserve"> </v>
      </c>
      <c r="AI90" s="25" t="s">
        <v>23</v>
      </c>
      <c r="AM90" s="206" t="str">
        <f>IF(E20="","",E20)</f>
        <v xml:space="preserve"> </v>
      </c>
      <c r="AN90" s="207"/>
      <c r="AO90" s="207"/>
      <c r="AP90" s="207"/>
      <c r="AR90" s="28"/>
      <c r="AS90" s="210"/>
      <c r="AT90" s="211"/>
      <c r="BD90" s="55"/>
    </row>
    <row r="91" spans="1:91" s="1" customFormat="1" ht="10.9" customHeight="1">
      <c r="B91" s="28"/>
      <c r="AR91" s="28"/>
      <c r="AS91" s="210"/>
      <c r="AT91" s="211"/>
      <c r="BD91" s="55"/>
    </row>
    <row r="92" spans="1:91" s="1" customFormat="1" ht="29.25" customHeight="1">
      <c r="B92" s="28"/>
      <c r="C92" s="199" t="s">
        <v>47</v>
      </c>
      <c r="D92" s="200"/>
      <c r="E92" s="200"/>
      <c r="F92" s="200"/>
      <c r="G92" s="200"/>
      <c r="H92" s="56"/>
      <c r="I92" s="201" t="s">
        <v>48</v>
      </c>
      <c r="J92" s="200"/>
      <c r="K92" s="200"/>
      <c r="L92" s="200"/>
      <c r="M92" s="200"/>
      <c r="N92" s="200"/>
      <c r="O92" s="200"/>
      <c r="P92" s="200"/>
      <c r="Q92" s="200"/>
      <c r="R92" s="200"/>
      <c r="S92" s="200"/>
      <c r="T92" s="200"/>
      <c r="U92" s="200"/>
      <c r="V92" s="200"/>
      <c r="W92" s="200"/>
      <c r="X92" s="200"/>
      <c r="Y92" s="200"/>
      <c r="Z92" s="200"/>
      <c r="AA92" s="200"/>
      <c r="AB92" s="200"/>
      <c r="AC92" s="200"/>
      <c r="AD92" s="200"/>
      <c r="AE92" s="200"/>
      <c r="AF92" s="200"/>
      <c r="AG92" s="202" t="s">
        <v>49</v>
      </c>
      <c r="AH92" s="200"/>
      <c r="AI92" s="200"/>
      <c r="AJ92" s="200"/>
      <c r="AK92" s="200"/>
      <c r="AL92" s="200"/>
      <c r="AM92" s="200"/>
      <c r="AN92" s="201" t="s">
        <v>50</v>
      </c>
      <c r="AO92" s="200"/>
      <c r="AP92" s="203"/>
      <c r="AQ92" s="57" t="s">
        <v>51</v>
      </c>
      <c r="AR92" s="28"/>
      <c r="AS92" s="58" t="s">
        <v>52</v>
      </c>
      <c r="AT92" s="59" t="s">
        <v>53</v>
      </c>
      <c r="AU92" s="59" t="s">
        <v>54</v>
      </c>
      <c r="AV92" s="59" t="s">
        <v>55</v>
      </c>
      <c r="AW92" s="59" t="s">
        <v>56</v>
      </c>
      <c r="AX92" s="59" t="s">
        <v>57</v>
      </c>
      <c r="AY92" s="59" t="s">
        <v>58</v>
      </c>
      <c r="AZ92" s="59" t="s">
        <v>59</v>
      </c>
      <c r="BA92" s="59" t="s">
        <v>60</v>
      </c>
      <c r="BB92" s="59" t="s">
        <v>61</v>
      </c>
      <c r="BC92" s="59" t="s">
        <v>62</v>
      </c>
      <c r="BD92" s="60" t="s">
        <v>63</v>
      </c>
    </row>
    <row r="93" spans="1:91" s="1" customFormat="1" ht="10.9" customHeight="1">
      <c r="B93" s="28"/>
      <c r="AR93" s="28"/>
      <c r="AS93" s="61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3"/>
    </row>
    <row r="94" spans="1:91" s="5" customFormat="1" ht="32.450000000000003" customHeight="1">
      <c r="B94" s="62"/>
      <c r="C94" s="63" t="s">
        <v>64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197">
        <f>ROUND(AG95,2)</f>
        <v>0</v>
      </c>
      <c r="AH94" s="197"/>
      <c r="AI94" s="197"/>
      <c r="AJ94" s="197"/>
      <c r="AK94" s="197"/>
      <c r="AL94" s="197"/>
      <c r="AM94" s="197"/>
      <c r="AN94" s="198">
        <f>SUM(AG94,AT94)</f>
        <v>0</v>
      </c>
      <c r="AO94" s="198"/>
      <c r="AP94" s="198"/>
      <c r="AQ94" s="66" t="s">
        <v>1</v>
      </c>
      <c r="AR94" s="62"/>
      <c r="AS94" s="67">
        <f>ROUND(AS95,2)</f>
        <v>0</v>
      </c>
      <c r="AT94" s="68">
        <f>ROUND(SUM(AV94:AW94),2)</f>
        <v>0</v>
      </c>
      <c r="AU94" s="69">
        <f>ROUND(AU95,5)</f>
        <v>106.73558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ROUND(AZ95,2)</f>
        <v>0</v>
      </c>
      <c r="BA94" s="68">
        <f>ROUND(BA95,2)</f>
        <v>0</v>
      </c>
      <c r="BB94" s="68">
        <f>ROUND(BB95,2)</f>
        <v>0</v>
      </c>
      <c r="BC94" s="68">
        <f>ROUND(BC95,2)</f>
        <v>0</v>
      </c>
      <c r="BD94" s="70">
        <f>ROUND(BD95,2)</f>
        <v>0</v>
      </c>
      <c r="BS94" s="71" t="s">
        <v>65</v>
      </c>
      <c r="BT94" s="71" t="s">
        <v>66</v>
      </c>
      <c r="BU94" s="72" t="s">
        <v>67</v>
      </c>
      <c r="BV94" s="71" t="s">
        <v>68</v>
      </c>
      <c r="BW94" s="71" t="s">
        <v>4</v>
      </c>
      <c r="BX94" s="71" t="s">
        <v>69</v>
      </c>
      <c r="CL94" s="71" t="s">
        <v>1</v>
      </c>
    </row>
    <row r="95" spans="1:91" s="6" customFormat="1" ht="16.5" customHeight="1">
      <c r="A95" s="73" t="s">
        <v>70</v>
      </c>
      <c r="B95" s="74"/>
      <c r="C95" s="75"/>
      <c r="D95" s="196" t="s">
        <v>71</v>
      </c>
      <c r="E95" s="196"/>
      <c r="F95" s="196"/>
      <c r="G95" s="196"/>
      <c r="H95" s="196"/>
      <c r="I95" s="76"/>
      <c r="J95" s="196" t="s">
        <v>72</v>
      </c>
      <c r="K95" s="196"/>
      <c r="L95" s="196"/>
      <c r="M95" s="196"/>
      <c r="N95" s="196"/>
      <c r="O95" s="196"/>
      <c r="P95" s="196"/>
      <c r="Q95" s="196"/>
      <c r="R95" s="196"/>
      <c r="S95" s="196"/>
      <c r="T95" s="196"/>
      <c r="U95" s="196"/>
      <c r="V95" s="196"/>
      <c r="W95" s="196"/>
      <c r="X95" s="196"/>
      <c r="Y95" s="196"/>
      <c r="Z95" s="196"/>
      <c r="AA95" s="196"/>
      <c r="AB95" s="196"/>
      <c r="AC95" s="196"/>
      <c r="AD95" s="196"/>
      <c r="AE95" s="196"/>
      <c r="AF95" s="196"/>
      <c r="AG95" s="194">
        <f>'01 - sklad'!J30</f>
        <v>0</v>
      </c>
      <c r="AH95" s="195"/>
      <c r="AI95" s="195"/>
      <c r="AJ95" s="195"/>
      <c r="AK95" s="195"/>
      <c r="AL95" s="195"/>
      <c r="AM95" s="195"/>
      <c r="AN95" s="194">
        <f>SUM(AG95,AT95)</f>
        <v>0</v>
      </c>
      <c r="AO95" s="195"/>
      <c r="AP95" s="195"/>
      <c r="AQ95" s="77" t="s">
        <v>73</v>
      </c>
      <c r="AR95" s="74"/>
      <c r="AS95" s="78">
        <v>0</v>
      </c>
      <c r="AT95" s="79">
        <f>ROUND(SUM(AV95:AW95),2)</f>
        <v>0</v>
      </c>
      <c r="AU95" s="80">
        <f>'01 - sklad'!P128</f>
        <v>106.73557528000001</v>
      </c>
      <c r="AV95" s="79">
        <f>'01 - sklad'!J33</f>
        <v>0</v>
      </c>
      <c r="AW95" s="79">
        <f>'01 - sklad'!J34</f>
        <v>0</v>
      </c>
      <c r="AX95" s="79">
        <f>'01 - sklad'!J35</f>
        <v>0</v>
      </c>
      <c r="AY95" s="79">
        <f>'01 - sklad'!J36</f>
        <v>0</v>
      </c>
      <c r="AZ95" s="79">
        <f>'01 - sklad'!F33</f>
        <v>0</v>
      </c>
      <c r="BA95" s="79">
        <f>'01 - sklad'!F34</f>
        <v>0</v>
      </c>
      <c r="BB95" s="79">
        <f>'01 - sklad'!F35</f>
        <v>0</v>
      </c>
      <c r="BC95" s="79">
        <f>'01 - sklad'!F36</f>
        <v>0</v>
      </c>
      <c r="BD95" s="81">
        <f>'01 - sklad'!F37</f>
        <v>0</v>
      </c>
      <c r="BT95" s="82" t="s">
        <v>74</v>
      </c>
      <c r="BV95" s="82" t="s">
        <v>68</v>
      </c>
      <c r="BW95" s="82" t="s">
        <v>75</v>
      </c>
      <c r="BX95" s="82" t="s">
        <v>4</v>
      </c>
      <c r="CL95" s="82" t="s">
        <v>1</v>
      </c>
      <c r="CM95" s="82" t="s">
        <v>74</v>
      </c>
    </row>
    <row r="96" spans="1:91" s="1" customFormat="1" ht="30" customHeight="1">
      <c r="B96" s="28"/>
      <c r="AR96" s="28"/>
    </row>
    <row r="97" spans="2:44" s="1" customFormat="1" ht="6.95" customHeight="1"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28"/>
    </row>
  </sheetData>
  <mergeCells count="40"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  <mergeCell ref="AN95:AP95"/>
    <mergeCell ref="AG95:AM95"/>
    <mergeCell ref="D95:H95"/>
    <mergeCell ref="J95:AF95"/>
    <mergeCell ref="AG94:AM94"/>
    <mergeCell ref="AN94:AP94"/>
    <mergeCell ref="AK31:AO31"/>
    <mergeCell ref="L31:P31"/>
    <mergeCell ref="W32:AE32"/>
    <mergeCell ref="AK32:AO32"/>
    <mergeCell ref="L32:P32"/>
    <mergeCell ref="W29:AE29"/>
    <mergeCell ref="AK29:AO29"/>
    <mergeCell ref="L29:P29"/>
    <mergeCell ref="W30:AE30"/>
    <mergeCell ref="AK30:AO30"/>
    <mergeCell ref="L30:P30"/>
    <mergeCell ref="K5:AO5"/>
    <mergeCell ref="K6:AO6"/>
    <mergeCell ref="E23:AN23"/>
    <mergeCell ref="AK26:AO26"/>
    <mergeCell ref="L28:P28"/>
    <mergeCell ref="W28:AE28"/>
    <mergeCell ref="AK28:AO28"/>
  </mergeCells>
  <hyperlinks>
    <hyperlink ref="A95" location="'01 - sklad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269"/>
  <sheetViews>
    <sheetView showGridLines="0" tabSelected="1" zoomScale="85" zoomScaleNormal="85" workbookViewId="0">
      <selection activeCell="I131" sqref="I131"/>
    </sheetView>
  </sheetViews>
  <sheetFormatPr defaultRowHeight="11.25"/>
  <cols>
    <col min="1" max="1" width="8.33203125" customWidth="1"/>
    <col min="2" max="2" width="1.1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.5" customWidth="1"/>
    <col min="8" max="8" width="14" customWidth="1"/>
    <col min="9" max="9" width="15.83203125" customWidth="1"/>
    <col min="10" max="10" width="22.33203125" customWidth="1"/>
    <col min="11" max="11" width="22.33203125" hidden="1" customWidth="1"/>
    <col min="12" max="12" width="9.33203125" customWidth="1"/>
    <col min="13" max="13" width="10.83203125" hidden="1" customWidth="1"/>
    <col min="14" max="14" width="9.33203125" hidden="1"/>
    <col min="15" max="20" width="14.1640625" hidden="1" customWidth="1"/>
    <col min="21" max="21" width="16.33203125" hidden="1" customWidth="1"/>
    <col min="22" max="22" width="12.33203125" customWidth="1"/>
    <col min="23" max="23" width="16.33203125" customWidth="1"/>
    <col min="24" max="24" width="12.33203125" customWidth="1"/>
    <col min="25" max="25" width="15" customWidth="1"/>
    <col min="26" max="26" width="11" customWidth="1"/>
    <col min="27" max="27" width="15" customWidth="1"/>
    <col min="28" max="28" width="16.3320312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L2" s="180" t="s">
        <v>5</v>
      </c>
      <c r="M2" s="181"/>
      <c r="N2" s="181"/>
      <c r="O2" s="181"/>
      <c r="P2" s="181"/>
      <c r="Q2" s="181"/>
      <c r="R2" s="181"/>
      <c r="S2" s="181"/>
      <c r="T2" s="181"/>
      <c r="U2" s="181"/>
      <c r="V2" s="181"/>
      <c r="AT2" s="16" t="s">
        <v>75</v>
      </c>
    </row>
    <row r="3" spans="2:46" ht="6.95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4.95" customHeight="1">
      <c r="B4" s="19"/>
      <c r="D4" s="20" t="s">
        <v>76</v>
      </c>
      <c r="L4" s="19"/>
      <c r="M4" s="83" t="s">
        <v>9</v>
      </c>
      <c r="AT4" s="16" t="s">
        <v>3</v>
      </c>
    </row>
    <row r="5" spans="2:46" ht="6.95" customHeight="1">
      <c r="B5" s="19"/>
      <c r="L5" s="19"/>
    </row>
    <row r="6" spans="2:46" ht="12" customHeight="1">
      <c r="B6" s="19"/>
      <c r="D6" s="25" t="s">
        <v>12</v>
      </c>
      <c r="L6" s="19"/>
    </row>
    <row r="7" spans="2:46" ht="16.5" customHeight="1">
      <c r="B7" s="19"/>
      <c r="E7" s="178" t="str">
        <f>'Rekapitulácia stavby'!K6</f>
        <v>MHTH - Teplárenská - Oprava časti budovy a skladu na +0,000m</v>
      </c>
      <c r="F7" s="179"/>
      <c r="G7" s="179"/>
      <c r="H7" s="179"/>
      <c r="L7" s="19"/>
    </row>
    <row r="8" spans="2:46" s="1" customFormat="1" ht="12" customHeight="1">
      <c r="B8" s="28"/>
      <c r="D8" s="25" t="s">
        <v>77</v>
      </c>
      <c r="L8" s="28"/>
    </row>
    <row r="9" spans="2:46" s="1" customFormat="1" ht="16.5" customHeight="1">
      <c r="B9" s="28"/>
      <c r="E9" s="176" t="s">
        <v>78</v>
      </c>
      <c r="F9" s="177"/>
      <c r="G9" s="177"/>
      <c r="H9" s="177"/>
      <c r="L9" s="28"/>
    </row>
    <row r="10" spans="2:46" s="1" customFormat="1">
      <c r="B10" s="28"/>
      <c r="L10" s="28"/>
    </row>
    <row r="11" spans="2:46" s="1" customFormat="1" ht="12" customHeight="1">
      <c r="B11" s="28"/>
      <c r="D11" s="25" t="s">
        <v>13</v>
      </c>
      <c r="F11" s="23" t="s">
        <v>1</v>
      </c>
      <c r="I11" s="25" t="s">
        <v>14</v>
      </c>
      <c r="J11" s="23" t="s">
        <v>1</v>
      </c>
      <c r="L11" s="28"/>
    </row>
    <row r="12" spans="2:46" s="1" customFormat="1" ht="12" customHeight="1">
      <c r="B12" s="28"/>
      <c r="D12" s="25" t="s">
        <v>15</v>
      </c>
      <c r="F12" s="23" t="s">
        <v>16</v>
      </c>
      <c r="I12" s="25" t="s">
        <v>17</v>
      </c>
      <c r="J12" s="51">
        <f>'Rekapitulácia stavby'!AN8</f>
        <v>46248</v>
      </c>
      <c r="L12" s="28"/>
    </row>
    <row r="13" spans="2:46" s="1" customFormat="1" ht="10.9" customHeight="1">
      <c r="B13" s="28"/>
      <c r="L13" s="28"/>
    </row>
    <row r="14" spans="2:46" s="1" customFormat="1" ht="12" customHeight="1">
      <c r="B14" s="28"/>
      <c r="D14" s="25" t="s">
        <v>18</v>
      </c>
      <c r="I14" s="25" t="s">
        <v>19</v>
      </c>
      <c r="J14" s="23" t="str">
        <f>IF('Rekapitulácia stavby'!AN10="","",'Rekapitulácia stavby'!AN10)</f>
        <v/>
      </c>
      <c r="L14" s="28"/>
    </row>
    <row r="15" spans="2:46" s="1" customFormat="1" ht="18" customHeight="1">
      <c r="B15" s="28"/>
      <c r="E15" s="23" t="str">
        <f>IF('Rekapitulácia stavby'!E11="","",'Rekapitulácia stavby'!E11)</f>
        <v xml:space="preserve"> </v>
      </c>
      <c r="I15" s="25" t="s">
        <v>20</v>
      </c>
      <c r="J15" s="23" t="str">
        <f>IF('Rekapitulácia stavby'!AN11="","",'Rekapitulácia stavby'!AN11)</f>
        <v/>
      </c>
      <c r="L15" s="28"/>
    </row>
    <row r="16" spans="2:46" s="1" customFormat="1" ht="6.95" customHeight="1">
      <c r="B16" s="28"/>
      <c r="L16" s="28"/>
    </row>
    <row r="17" spans="2:12" s="1" customFormat="1" ht="12" customHeight="1">
      <c r="B17" s="28"/>
      <c r="D17" s="25" t="s">
        <v>21</v>
      </c>
      <c r="I17" s="25" t="s">
        <v>19</v>
      </c>
      <c r="J17" s="23" t="str">
        <f>'Rekapitulácia stavby'!AN13</f>
        <v/>
      </c>
      <c r="L17" s="28"/>
    </row>
    <row r="18" spans="2:12" s="1" customFormat="1" ht="18" customHeight="1">
      <c r="B18" s="28"/>
      <c r="E18" s="182" t="str">
        <f>'Rekapitulácia stavby'!E14</f>
        <v xml:space="preserve"> </v>
      </c>
      <c r="F18" s="182"/>
      <c r="G18" s="182"/>
      <c r="H18" s="182"/>
      <c r="I18" s="25" t="s">
        <v>20</v>
      </c>
      <c r="J18" s="23" t="str">
        <f>'Rekapitulácia stavby'!AN14</f>
        <v/>
      </c>
      <c r="L18" s="28"/>
    </row>
    <row r="19" spans="2:12" s="1" customFormat="1" ht="6.95" customHeight="1">
      <c r="B19" s="28"/>
      <c r="L19" s="28"/>
    </row>
    <row r="20" spans="2:12" s="1" customFormat="1" ht="12" customHeight="1">
      <c r="B20" s="28"/>
      <c r="D20" s="25" t="s">
        <v>22</v>
      </c>
      <c r="I20" s="25" t="s">
        <v>19</v>
      </c>
      <c r="J20" s="23" t="str">
        <f>IF('Rekapitulácia stavby'!AN16="","",'Rekapitulácia stavby'!AN16)</f>
        <v/>
      </c>
      <c r="L20" s="28"/>
    </row>
    <row r="21" spans="2:12" s="1" customFormat="1" ht="18" customHeight="1">
      <c r="B21" s="28"/>
      <c r="E21" s="23" t="str">
        <f>IF('Rekapitulácia stavby'!E17="","",'Rekapitulácia stavby'!E17)</f>
        <v xml:space="preserve"> </v>
      </c>
      <c r="I21" s="25" t="s">
        <v>20</v>
      </c>
      <c r="J21" s="23" t="str">
        <f>IF('Rekapitulácia stavby'!AN17="","",'Rekapitulácia stavby'!AN17)</f>
        <v/>
      </c>
      <c r="L21" s="28"/>
    </row>
    <row r="22" spans="2:12" s="1" customFormat="1" ht="6.95" customHeight="1">
      <c r="B22" s="28"/>
      <c r="L22" s="28"/>
    </row>
    <row r="23" spans="2:12" s="1" customFormat="1" ht="12" customHeight="1">
      <c r="B23" s="28"/>
      <c r="D23" s="25" t="s">
        <v>23</v>
      </c>
      <c r="I23" s="25" t="s">
        <v>19</v>
      </c>
      <c r="J23" s="23" t="str">
        <f>IF('Rekapitulácia stavby'!AN19="","",'Rekapitulácia stavby'!AN19)</f>
        <v/>
      </c>
      <c r="L23" s="28"/>
    </row>
    <row r="24" spans="2:12" s="1" customFormat="1" ht="18" customHeight="1">
      <c r="B24" s="28"/>
      <c r="E24" s="23" t="str">
        <f>IF('Rekapitulácia stavby'!E20="","",'Rekapitulácia stavby'!E20)</f>
        <v xml:space="preserve"> </v>
      </c>
      <c r="I24" s="25" t="s">
        <v>20</v>
      </c>
      <c r="J24" s="23" t="str">
        <f>IF('Rekapitulácia stavby'!AN20="","",'Rekapitulácia stavby'!AN20)</f>
        <v/>
      </c>
      <c r="L24" s="28"/>
    </row>
    <row r="25" spans="2:12" s="1" customFormat="1" ht="6.95" customHeight="1">
      <c r="B25" s="28"/>
      <c r="L25" s="28"/>
    </row>
    <row r="26" spans="2:12" s="1" customFormat="1" ht="12" customHeight="1">
      <c r="B26" s="28"/>
      <c r="D26" s="25" t="s">
        <v>25</v>
      </c>
      <c r="L26" s="28"/>
    </row>
    <row r="27" spans="2:12" s="7" customFormat="1" ht="16.5" customHeight="1">
      <c r="B27" s="84"/>
      <c r="E27" s="183" t="s">
        <v>1</v>
      </c>
      <c r="F27" s="183"/>
      <c r="G27" s="183"/>
      <c r="H27" s="183"/>
      <c r="L27" s="84"/>
    </row>
    <row r="28" spans="2:12" s="1" customFormat="1" ht="6.95" customHeight="1">
      <c r="B28" s="28"/>
      <c r="L28" s="28"/>
    </row>
    <row r="29" spans="2:12" s="1" customFormat="1" ht="6.95" customHeight="1">
      <c r="B29" s="28"/>
      <c r="D29" s="52"/>
      <c r="E29" s="52"/>
      <c r="F29" s="52"/>
      <c r="G29" s="52"/>
      <c r="H29" s="52"/>
      <c r="I29" s="52"/>
      <c r="J29" s="52"/>
      <c r="K29" s="52"/>
      <c r="L29" s="28"/>
    </row>
    <row r="30" spans="2:12" s="1" customFormat="1" ht="25.35" customHeight="1">
      <c r="B30" s="28"/>
      <c r="D30" s="85" t="s">
        <v>26</v>
      </c>
      <c r="J30" s="65">
        <f>ROUND(J128, 2)</f>
        <v>0</v>
      </c>
      <c r="L30" s="28"/>
    </row>
    <row r="31" spans="2:12" s="1" customFormat="1" ht="6.95" customHeight="1">
      <c r="B31" s="28"/>
      <c r="D31" s="52"/>
      <c r="E31" s="52"/>
      <c r="F31" s="52"/>
      <c r="G31" s="52"/>
      <c r="H31" s="52"/>
      <c r="I31" s="52"/>
      <c r="J31" s="52"/>
      <c r="K31" s="52"/>
      <c r="L31" s="28"/>
    </row>
    <row r="32" spans="2:12" s="1" customFormat="1" ht="14.45" customHeight="1">
      <c r="B32" s="28"/>
      <c r="F32" s="31" t="s">
        <v>28</v>
      </c>
      <c r="I32" s="31" t="s">
        <v>27</v>
      </c>
      <c r="J32" s="31" t="s">
        <v>29</v>
      </c>
      <c r="L32" s="28"/>
    </row>
    <row r="33" spans="2:12" s="1" customFormat="1" ht="14.45" customHeight="1">
      <c r="B33" s="28"/>
      <c r="D33" s="54" t="s">
        <v>30</v>
      </c>
      <c r="E33" s="33" t="s">
        <v>31</v>
      </c>
      <c r="F33" s="86">
        <f>ROUND((SUM(BE128:BE268)),  2)</f>
        <v>0</v>
      </c>
      <c r="G33" s="87"/>
      <c r="H33" s="87"/>
      <c r="I33" s="88">
        <v>0.23</v>
      </c>
      <c r="J33" s="86">
        <f>ROUND(((SUM(BE128:BE268))*I33),  2)</f>
        <v>0</v>
      </c>
      <c r="L33" s="28"/>
    </row>
    <row r="34" spans="2:12" s="1" customFormat="1" ht="14.45" customHeight="1">
      <c r="B34" s="28"/>
      <c r="E34" s="33" t="s">
        <v>32</v>
      </c>
      <c r="F34" s="89">
        <f>ROUND((SUM(BF128:BF268)),  2)</f>
        <v>0</v>
      </c>
      <c r="I34" s="90">
        <v>0.23</v>
      </c>
      <c r="J34" s="89">
        <f>ROUND(((SUM(BF128:BF268))*I34),  2)</f>
        <v>0</v>
      </c>
      <c r="L34" s="28"/>
    </row>
    <row r="35" spans="2:12" s="1" customFormat="1" ht="14.45" hidden="1" customHeight="1">
      <c r="B35" s="28"/>
      <c r="E35" s="25" t="s">
        <v>33</v>
      </c>
      <c r="F35" s="89">
        <f>ROUND((SUM(BG128:BG268)),  2)</f>
        <v>0</v>
      </c>
      <c r="I35" s="90">
        <v>0.23</v>
      </c>
      <c r="J35" s="89">
        <f>0</f>
        <v>0</v>
      </c>
      <c r="L35" s="28"/>
    </row>
    <row r="36" spans="2:12" s="1" customFormat="1" ht="14.45" hidden="1" customHeight="1">
      <c r="B36" s="28"/>
      <c r="E36" s="25" t="s">
        <v>34</v>
      </c>
      <c r="F36" s="89">
        <f>ROUND((SUM(BH128:BH268)),  2)</f>
        <v>0</v>
      </c>
      <c r="I36" s="90">
        <v>0.23</v>
      </c>
      <c r="J36" s="89">
        <f>0</f>
        <v>0</v>
      </c>
      <c r="L36" s="28"/>
    </row>
    <row r="37" spans="2:12" s="1" customFormat="1" ht="14.45" hidden="1" customHeight="1">
      <c r="B37" s="28"/>
      <c r="E37" s="33" t="s">
        <v>35</v>
      </c>
      <c r="F37" s="86">
        <f>ROUND((SUM(BI128:BI268)),  2)</f>
        <v>0</v>
      </c>
      <c r="G37" s="87"/>
      <c r="H37" s="87"/>
      <c r="I37" s="88">
        <v>0</v>
      </c>
      <c r="J37" s="86">
        <f>0</f>
        <v>0</v>
      </c>
      <c r="L37" s="28"/>
    </row>
    <row r="38" spans="2:12" s="1" customFormat="1" ht="6.95" customHeight="1">
      <c r="B38" s="28"/>
      <c r="L38" s="28"/>
    </row>
    <row r="39" spans="2:12" s="1" customFormat="1" ht="25.35" customHeight="1">
      <c r="B39" s="28"/>
      <c r="C39" s="91"/>
      <c r="D39" s="92" t="s">
        <v>36</v>
      </c>
      <c r="E39" s="56"/>
      <c r="F39" s="56"/>
      <c r="G39" s="93" t="s">
        <v>37</v>
      </c>
      <c r="H39" s="94" t="s">
        <v>38</v>
      </c>
      <c r="I39" s="56"/>
      <c r="J39" s="95">
        <f>SUM(J30:J37)</f>
        <v>0</v>
      </c>
      <c r="K39" s="96"/>
      <c r="L39" s="28"/>
    </row>
    <row r="40" spans="2:12" s="1" customFormat="1" ht="14.45" customHeight="1">
      <c r="B40" s="28"/>
      <c r="L40" s="28"/>
    </row>
    <row r="41" spans="2:12" ht="14.45" customHeight="1">
      <c r="B41" s="19"/>
      <c r="L41" s="19"/>
    </row>
    <row r="42" spans="2:12" ht="14.45" customHeight="1">
      <c r="B42" s="19"/>
      <c r="L42" s="19"/>
    </row>
    <row r="43" spans="2:12" ht="14.45" customHeight="1">
      <c r="B43" s="19"/>
      <c r="L43" s="19"/>
    </row>
    <row r="44" spans="2:12" ht="14.45" customHeight="1">
      <c r="B44" s="19"/>
      <c r="L44" s="19"/>
    </row>
    <row r="45" spans="2:12" ht="14.45" customHeight="1">
      <c r="B45" s="19"/>
      <c r="L45" s="19"/>
    </row>
    <row r="46" spans="2:12" ht="14.45" customHeight="1">
      <c r="B46" s="19"/>
      <c r="L46" s="19"/>
    </row>
    <row r="47" spans="2:12" ht="14.45" customHeight="1">
      <c r="B47" s="19"/>
      <c r="L47" s="19"/>
    </row>
    <row r="48" spans="2:12" ht="14.45" customHeight="1">
      <c r="B48" s="19"/>
      <c r="L48" s="19"/>
    </row>
    <row r="49" spans="2:12" ht="14.45" customHeight="1">
      <c r="B49" s="19"/>
      <c r="L49" s="19"/>
    </row>
    <row r="50" spans="2:12" s="1" customFormat="1" ht="14.45" customHeight="1">
      <c r="B50" s="28"/>
      <c r="D50" s="40" t="s">
        <v>39</v>
      </c>
      <c r="E50" s="41"/>
      <c r="F50" s="41"/>
      <c r="G50" s="40" t="s">
        <v>40</v>
      </c>
      <c r="H50" s="41"/>
      <c r="I50" s="41"/>
      <c r="J50" s="41"/>
      <c r="K50" s="41"/>
      <c r="L50" s="28"/>
    </row>
    <row r="51" spans="2:12">
      <c r="B51" s="19"/>
      <c r="L51" s="19"/>
    </row>
    <row r="52" spans="2:12">
      <c r="B52" s="19"/>
      <c r="L52" s="19"/>
    </row>
    <row r="53" spans="2:12">
      <c r="B53" s="19"/>
      <c r="L53" s="19"/>
    </row>
    <row r="54" spans="2:12">
      <c r="B54" s="19"/>
      <c r="L54" s="19"/>
    </row>
    <row r="55" spans="2:12">
      <c r="B55" s="19"/>
      <c r="L55" s="19"/>
    </row>
    <row r="56" spans="2:12">
      <c r="B56" s="19"/>
      <c r="L56" s="19"/>
    </row>
    <row r="57" spans="2:12">
      <c r="B57" s="19"/>
      <c r="L57" s="19"/>
    </row>
    <row r="58" spans="2:12">
      <c r="B58" s="19"/>
      <c r="L58" s="19"/>
    </row>
    <row r="59" spans="2:12">
      <c r="B59" s="19"/>
      <c r="L59" s="19"/>
    </row>
    <row r="60" spans="2:12">
      <c r="B60" s="19"/>
      <c r="L60" s="19"/>
    </row>
    <row r="61" spans="2:12" s="1" customFormat="1" ht="12.75">
      <c r="B61" s="28"/>
      <c r="D61" s="42" t="s">
        <v>41</v>
      </c>
      <c r="E61" s="30"/>
      <c r="F61" s="97" t="s">
        <v>42</v>
      </c>
      <c r="G61" s="42" t="s">
        <v>41</v>
      </c>
      <c r="H61" s="30"/>
      <c r="I61" s="30"/>
      <c r="J61" s="98" t="s">
        <v>42</v>
      </c>
      <c r="K61" s="30"/>
      <c r="L61" s="28"/>
    </row>
    <row r="62" spans="2:12">
      <c r="B62" s="19"/>
      <c r="L62" s="19"/>
    </row>
    <row r="63" spans="2:12">
      <c r="B63" s="19"/>
      <c r="L63" s="19"/>
    </row>
    <row r="64" spans="2:12">
      <c r="B64" s="19"/>
      <c r="L64" s="19"/>
    </row>
    <row r="65" spans="2:12" s="1" customFormat="1" ht="12.75">
      <c r="B65" s="28"/>
      <c r="D65" s="40" t="s">
        <v>43</v>
      </c>
      <c r="E65" s="41"/>
      <c r="F65" s="41"/>
      <c r="G65" s="40" t="s">
        <v>44</v>
      </c>
      <c r="H65" s="41"/>
      <c r="I65" s="41"/>
      <c r="J65" s="41"/>
      <c r="K65" s="41"/>
      <c r="L65" s="28"/>
    </row>
    <row r="66" spans="2:12">
      <c r="B66" s="19"/>
      <c r="L66" s="19"/>
    </row>
    <row r="67" spans="2:12">
      <c r="B67" s="19"/>
      <c r="L67" s="19"/>
    </row>
    <row r="68" spans="2:12">
      <c r="B68" s="19"/>
      <c r="L68" s="19"/>
    </row>
    <row r="69" spans="2:12">
      <c r="B69" s="19"/>
      <c r="L69" s="19"/>
    </row>
    <row r="70" spans="2:12">
      <c r="B70" s="19"/>
      <c r="L70" s="19"/>
    </row>
    <row r="71" spans="2:12">
      <c r="B71" s="19"/>
      <c r="L71" s="19"/>
    </row>
    <row r="72" spans="2:12">
      <c r="B72" s="19"/>
      <c r="L72" s="19"/>
    </row>
    <row r="73" spans="2:12">
      <c r="B73" s="19"/>
      <c r="L73" s="19"/>
    </row>
    <row r="74" spans="2:12">
      <c r="B74" s="19"/>
      <c r="L74" s="19"/>
    </row>
    <row r="75" spans="2:12">
      <c r="B75" s="19"/>
      <c r="L75" s="19"/>
    </row>
    <row r="76" spans="2:12" s="1" customFormat="1" ht="12.75">
      <c r="B76" s="28"/>
      <c r="D76" s="42" t="s">
        <v>41</v>
      </c>
      <c r="E76" s="30"/>
      <c r="F76" s="97" t="s">
        <v>42</v>
      </c>
      <c r="G76" s="42" t="s">
        <v>41</v>
      </c>
      <c r="H76" s="30"/>
      <c r="I76" s="30"/>
      <c r="J76" s="98" t="s">
        <v>42</v>
      </c>
      <c r="K76" s="30"/>
      <c r="L76" s="28"/>
    </row>
    <row r="77" spans="2:12" s="1" customFormat="1" ht="14.45" customHeight="1"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28"/>
    </row>
    <row r="81" spans="2:47" s="1" customFormat="1" ht="6.95" customHeight="1">
      <c r="B81" s="45"/>
      <c r="C81" s="46"/>
      <c r="D81" s="46"/>
      <c r="E81" s="46"/>
      <c r="F81" s="46"/>
      <c r="G81" s="46"/>
      <c r="H81" s="46"/>
      <c r="I81" s="46"/>
      <c r="J81" s="46"/>
      <c r="K81" s="46"/>
      <c r="L81" s="28"/>
    </row>
    <row r="82" spans="2:47" s="1" customFormat="1" ht="24.95" customHeight="1">
      <c r="B82" s="28"/>
      <c r="C82" s="20" t="s">
        <v>79</v>
      </c>
      <c r="L82" s="28"/>
    </row>
    <row r="83" spans="2:47" s="1" customFormat="1" ht="6.95" customHeight="1">
      <c r="B83" s="28"/>
      <c r="L83" s="28"/>
    </row>
    <row r="84" spans="2:47" s="1" customFormat="1" ht="12" customHeight="1">
      <c r="B84" s="28"/>
      <c r="C84" s="25" t="s">
        <v>12</v>
      </c>
      <c r="L84" s="28"/>
    </row>
    <row r="85" spans="2:47" s="1" customFormat="1" ht="16.5" customHeight="1">
      <c r="B85" s="28"/>
      <c r="E85" s="178" t="str">
        <f>E7</f>
        <v>MHTH - Teplárenská - Oprava časti budovy a skladu na +0,000m</v>
      </c>
      <c r="F85" s="179"/>
      <c r="G85" s="179"/>
      <c r="H85" s="179"/>
      <c r="L85" s="28"/>
    </row>
    <row r="86" spans="2:47" s="1" customFormat="1" ht="12" customHeight="1">
      <c r="B86" s="28"/>
      <c r="C86" s="25" t="s">
        <v>77</v>
      </c>
      <c r="L86" s="28"/>
    </row>
    <row r="87" spans="2:47" s="1" customFormat="1" ht="16.5" customHeight="1">
      <c r="B87" s="28"/>
      <c r="E87" s="176" t="str">
        <f>E9</f>
        <v>01 - sklad</v>
      </c>
      <c r="F87" s="177"/>
      <c r="G87" s="177"/>
      <c r="H87" s="177"/>
      <c r="L87" s="28"/>
    </row>
    <row r="88" spans="2:47" s="1" customFormat="1" ht="6.95" customHeight="1">
      <c r="B88" s="28"/>
      <c r="L88" s="28"/>
    </row>
    <row r="89" spans="2:47" s="1" customFormat="1" ht="12" customHeight="1">
      <c r="B89" s="28"/>
      <c r="C89" s="25" t="s">
        <v>15</v>
      </c>
      <c r="F89" s="23" t="str">
        <f>F12</f>
        <v xml:space="preserve"> </v>
      </c>
      <c r="I89" s="25" t="s">
        <v>17</v>
      </c>
      <c r="J89" s="51">
        <f>IF(J12="","",J12)</f>
        <v>46248</v>
      </c>
      <c r="L89" s="28"/>
    </row>
    <row r="90" spans="2:47" s="1" customFormat="1" ht="6.95" customHeight="1">
      <c r="B90" s="28"/>
      <c r="L90" s="28"/>
    </row>
    <row r="91" spans="2:47" s="1" customFormat="1" ht="15.2" customHeight="1">
      <c r="B91" s="28"/>
      <c r="C91" s="25" t="s">
        <v>18</v>
      </c>
      <c r="F91" s="23" t="str">
        <f>E15</f>
        <v xml:space="preserve"> </v>
      </c>
      <c r="I91" s="25" t="s">
        <v>22</v>
      </c>
      <c r="J91" s="26" t="str">
        <f>E21</f>
        <v xml:space="preserve"> </v>
      </c>
      <c r="L91" s="28"/>
    </row>
    <row r="92" spans="2:47" s="1" customFormat="1" ht="15.2" customHeight="1">
      <c r="B92" s="28"/>
      <c r="C92" s="25" t="s">
        <v>21</v>
      </c>
      <c r="F92" s="23" t="str">
        <f>IF(E18="","",E18)</f>
        <v xml:space="preserve"> </v>
      </c>
      <c r="I92" s="25" t="s">
        <v>23</v>
      </c>
      <c r="J92" s="26" t="str">
        <f>E24</f>
        <v xml:space="preserve"> </v>
      </c>
      <c r="L92" s="28"/>
    </row>
    <row r="93" spans="2:47" s="1" customFormat="1" ht="10.35" customHeight="1">
      <c r="B93" s="28"/>
      <c r="L93" s="28"/>
    </row>
    <row r="94" spans="2:47" s="1" customFormat="1" ht="29.25" customHeight="1">
      <c r="B94" s="28"/>
      <c r="C94" s="99" t="s">
        <v>80</v>
      </c>
      <c r="D94" s="91"/>
      <c r="E94" s="91"/>
      <c r="F94" s="91"/>
      <c r="G94" s="91"/>
      <c r="H94" s="91"/>
      <c r="I94" s="91"/>
      <c r="J94" s="100" t="s">
        <v>81</v>
      </c>
      <c r="K94" s="91"/>
      <c r="L94" s="28"/>
    </row>
    <row r="95" spans="2:47" s="1" customFormat="1" ht="10.35" customHeight="1">
      <c r="B95" s="28"/>
      <c r="L95" s="28"/>
    </row>
    <row r="96" spans="2:47" s="1" customFormat="1" ht="22.9" customHeight="1">
      <c r="B96" s="28"/>
      <c r="C96" s="101" t="s">
        <v>82</v>
      </c>
      <c r="J96" s="65">
        <f>J128</f>
        <v>0</v>
      </c>
      <c r="L96" s="28"/>
      <c r="AU96" s="16" t="s">
        <v>83</v>
      </c>
    </row>
    <row r="97" spans="2:12" s="8" customFormat="1" ht="24.95" customHeight="1">
      <c r="B97" s="102"/>
      <c r="D97" s="103" t="s">
        <v>84</v>
      </c>
      <c r="E97" s="104"/>
      <c r="F97" s="104"/>
      <c r="G97" s="104"/>
      <c r="H97" s="104"/>
      <c r="I97" s="104"/>
      <c r="J97" s="105">
        <f>J129</f>
        <v>0</v>
      </c>
      <c r="L97" s="102"/>
    </row>
    <row r="98" spans="2:12" s="9" customFormat="1" ht="19.899999999999999" customHeight="1">
      <c r="B98" s="106"/>
      <c r="D98" s="107" t="s">
        <v>85</v>
      </c>
      <c r="E98" s="108"/>
      <c r="F98" s="108"/>
      <c r="G98" s="108"/>
      <c r="H98" s="108"/>
      <c r="I98" s="108"/>
      <c r="J98" s="109">
        <f>J130</f>
        <v>0</v>
      </c>
      <c r="L98" s="106"/>
    </row>
    <row r="99" spans="2:12" s="9" customFormat="1" ht="19.899999999999999" customHeight="1">
      <c r="B99" s="106"/>
      <c r="D99" s="107" t="s">
        <v>86</v>
      </c>
      <c r="E99" s="108"/>
      <c r="F99" s="108"/>
      <c r="G99" s="108"/>
      <c r="H99" s="108"/>
      <c r="I99" s="108"/>
      <c r="J99" s="109">
        <f>J137</f>
        <v>0</v>
      </c>
      <c r="L99" s="106"/>
    </row>
    <row r="100" spans="2:12" s="9" customFormat="1" ht="19.899999999999999" customHeight="1">
      <c r="B100" s="106"/>
      <c r="D100" s="107" t="s">
        <v>87</v>
      </c>
      <c r="E100" s="108"/>
      <c r="F100" s="108"/>
      <c r="G100" s="108"/>
      <c r="H100" s="108"/>
      <c r="I100" s="108"/>
      <c r="J100" s="109">
        <f>J168</f>
        <v>0</v>
      </c>
      <c r="L100" s="106"/>
    </row>
    <row r="101" spans="2:12" s="8" customFormat="1" ht="24.95" customHeight="1">
      <c r="B101" s="102"/>
      <c r="D101" s="103" t="s">
        <v>88</v>
      </c>
      <c r="E101" s="104"/>
      <c r="F101" s="104"/>
      <c r="G101" s="104"/>
      <c r="H101" s="104"/>
      <c r="I101" s="104"/>
      <c r="J101" s="105">
        <f>J220</f>
        <v>0</v>
      </c>
      <c r="L101" s="102"/>
    </row>
    <row r="102" spans="2:12" s="9" customFormat="1" ht="19.899999999999999" customHeight="1">
      <c r="B102" s="106"/>
      <c r="D102" s="107" t="s">
        <v>89</v>
      </c>
      <c r="E102" s="108"/>
      <c r="F102" s="108"/>
      <c r="G102" s="108"/>
      <c r="H102" s="108"/>
      <c r="I102" s="108"/>
      <c r="J102" s="109">
        <f>J221</f>
        <v>0</v>
      </c>
      <c r="L102" s="106"/>
    </row>
    <row r="103" spans="2:12" s="9" customFormat="1" ht="19.899999999999999" customHeight="1">
      <c r="B103" s="106"/>
      <c r="D103" s="107" t="s">
        <v>90</v>
      </c>
      <c r="E103" s="108"/>
      <c r="F103" s="108"/>
      <c r="G103" s="108"/>
      <c r="H103" s="108"/>
      <c r="I103" s="108"/>
      <c r="J103" s="109">
        <f>J223</f>
        <v>0</v>
      </c>
      <c r="L103" s="106"/>
    </row>
    <row r="104" spans="2:12" s="9" customFormat="1" ht="19.899999999999999" customHeight="1">
      <c r="B104" s="106"/>
      <c r="D104" s="107" t="s">
        <v>91</v>
      </c>
      <c r="E104" s="108"/>
      <c r="F104" s="108"/>
      <c r="G104" s="108"/>
      <c r="H104" s="108"/>
      <c r="I104" s="108"/>
      <c r="J104" s="109">
        <f>J233</f>
        <v>0</v>
      </c>
      <c r="L104" s="106"/>
    </row>
    <row r="105" spans="2:12" s="9" customFormat="1" ht="19.899999999999999" customHeight="1">
      <c r="B105" s="106"/>
      <c r="D105" s="107" t="s">
        <v>92</v>
      </c>
      <c r="E105" s="108"/>
      <c r="F105" s="108"/>
      <c r="G105" s="108"/>
      <c r="H105" s="108"/>
      <c r="I105" s="108"/>
      <c r="J105" s="109">
        <f>J238</f>
        <v>0</v>
      </c>
      <c r="L105" s="106"/>
    </row>
    <row r="106" spans="2:12" s="9" customFormat="1" ht="19.899999999999999" customHeight="1">
      <c r="B106" s="106"/>
      <c r="D106" s="107" t="s">
        <v>93</v>
      </c>
      <c r="E106" s="108"/>
      <c r="F106" s="108"/>
      <c r="G106" s="108"/>
      <c r="H106" s="108"/>
      <c r="I106" s="108"/>
      <c r="J106" s="109">
        <f>J243</f>
        <v>0</v>
      </c>
      <c r="L106" s="106"/>
    </row>
    <row r="107" spans="2:12" s="9" customFormat="1" ht="19.899999999999999" customHeight="1">
      <c r="B107" s="106"/>
      <c r="D107" s="107" t="s">
        <v>94</v>
      </c>
      <c r="E107" s="108"/>
      <c r="F107" s="108"/>
      <c r="G107" s="108"/>
      <c r="H107" s="108"/>
      <c r="I107" s="108"/>
      <c r="J107" s="109">
        <f>J261</f>
        <v>0</v>
      </c>
      <c r="L107" s="106"/>
    </row>
    <row r="108" spans="2:12" s="8" customFormat="1" ht="24.95" customHeight="1">
      <c r="B108" s="102"/>
      <c r="D108" s="103" t="s">
        <v>95</v>
      </c>
      <c r="E108" s="104"/>
      <c r="F108" s="104"/>
      <c r="G108" s="104"/>
      <c r="H108" s="104"/>
      <c r="I108" s="104"/>
      <c r="J108" s="105">
        <f>J263</f>
        <v>0</v>
      </c>
      <c r="L108" s="102"/>
    </row>
    <row r="109" spans="2:12" s="1" customFormat="1" ht="21.75" customHeight="1">
      <c r="B109" s="28"/>
      <c r="L109" s="28"/>
    </row>
    <row r="110" spans="2:12" s="1" customFormat="1" ht="6.95" customHeight="1">
      <c r="B110" s="43"/>
      <c r="C110" s="44"/>
      <c r="D110" s="44"/>
      <c r="E110" s="44"/>
      <c r="F110" s="44"/>
      <c r="G110" s="44"/>
      <c r="H110" s="44"/>
      <c r="I110" s="44"/>
      <c r="J110" s="44"/>
      <c r="K110" s="44"/>
      <c r="L110" s="28"/>
    </row>
    <row r="114" spans="2:63" s="1" customFormat="1" ht="6.95" customHeight="1">
      <c r="B114" s="45"/>
      <c r="C114" s="46"/>
      <c r="D114" s="46"/>
      <c r="E114" s="46"/>
      <c r="F114" s="46"/>
      <c r="G114" s="46"/>
      <c r="H114" s="46"/>
      <c r="I114" s="46"/>
      <c r="J114" s="46"/>
      <c r="K114" s="46"/>
      <c r="L114" s="28"/>
    </row>
    <row r="115" spans="2:63" s="1" customFormat="1" ht="24.95" customHeight="1">
      <c r="B115" s="28"/>
      <c r="C115" s="20" t="s">
        <v>96</v>
      </c>
      <c r="L115" s="28"/>
    </row>
    <row r="116" spans="2:63" s="1" customFormat="1" ht="6.95" customHeight="1">
      <c r="B116" s="28"/>
      <c r="L116" s="28"/>
    </row>
    <row r="117" spans="2:63" s="1" customFormat="1" ht="12" customHeight="1">
      <c r="B117" s="28"/>
      <c r="C117" s="25" t="s">
        <v>12</v>
      </c>
      <c r="L117" s="28"/>
    </row>
    <row r="118" spans="2:63" s="1" customFormat="1" ht="16.5" customHeight="1">
      <c r="B118" s="28"/>
      <c r="E118" s="178" t="str">
        <f>E7</f>
        <v>MHTH - Teplárenská - Oprava časti budovy a skladu na +0,000m</v>
      </c>
      <c r="F118" s="179"/>
      <c r="G118" s="179"/>
      <c r="H118" s="179"/>
      <c r="L118" s="28"/>
    </row>
    <row r="119" spans="2:63" s="1" customFormat="1" ht="12" customHeight="1">
      <c r="B119" s="28"/>
      <c r="C119" s="25" t="s">
        <v>77</v>
      </c>
      <c r="L119" s="28"/>
    </row>
    <row r="120" spans="2:63" s="1" customFormat="1" ht="16.5" customHeight="1">
      <c r="B120" s="28"/>
      <c r="E120" s="176" t="str">
        <f>E9</f>
        <v>01 - sklad</v>
      </c>
      <c r="F120" s="177"/>
      <c r="G120" s="177"/>
      <c r="H120" s="177"/>
      <c r="L120" s="28"/>
    </row>
    <row r="121" spans="2:63" s="1" customFormat="1" ht="6.95" customHeight="1">
      <c r="B121" s="28"/>
      <c r="L121" s="28"/>
    </row>
    <row r="122" spans="2:63" s="1" customFormat="1" ht="12" customHeight="1">
      <c r="B122" s="28"/>
      <c r="C122" s="25" t="s">
        <v>15</v>
      </c>
      <c r="F122" s="23" t="str">
        <f>F12</f>
        <v xml:space="preserve"> </v>
      </c>
      <c r="I122" s="25" t="s">
        <v>17</v>
      </c>
      <c r="J122" s="51">
        <f>IF(J12="","",J12)</f>
        <v>46248</v>
      </c>
      <c r="L122" s="28"/>
    </row>
    <row r="123" spans="2:63" s="1" customFormat="1" ht="6.95" customHeight="1">
      <c r="B123" s="28"/>
      <c r="L123" s="28"/>
    </row>
    <row r="124" spans="2:63" s="1" customFormat="1" ht="15.2" customHeight="1">
      <c r="B124" s="28"/>
      <c r="C124" s="25" t="s">
        <v>18</v>
      </c>
      <c r="F124" s="23" t="str">
        <f>E15</f>
        <v xml:space="preserve"> </v>
      </c>
      <c r="I124" s="25" t="s">
        <v>22</v>
      </c>
      <c r="J124" s="26" t="str">
        <f>E21</f>
        <v xml:space="preserve"> </v>
      </c>
      <c r="L124" s="28"/>
    </row>
    <row r="125" spans="2:63" s="1" customFormat="1" ht="15.2" customHeight="1">
      <c r="B125" s="28"/>
      <c r="C125" s="25" t="s">
        <v>21</v>
      </c>
      <c r="F125" s="23" t="str">
        <f>IF(E18="","",E18)</f>
        <v xml:space="preserve"> </v>
      </c>
      <c r="I125" s="25" t="s">
        <v>23</v>
      </c>
      <c r="J125" s="26" t="str">
        <f>E24</f>
        <v xml:space="preserve"> </v>
      </c>
      <c r="L125" s="28"/>
    </row>
    <row r="126" spans="2:63" s="1" customFormat="1" ht="10.35" customHeight="1">
      <c r="B126" s="28"/>
      <c r="L126" s="28"/>
    </row>
    <row r="127" spans="2:63" s="10" customFormat="1" ht="29.25" customHeight="1">
      <c r="B127" s="110"/>
      <c r="C127" s="111" t="s">
        <v>97</v>
      </c>
      <c r="D127" s="112" t="s">
        <v>51</v>
      </c>
      <c r="E127" s="112" t="s">
        <v>47</v>
      </c>
      <c r="F127" s="112" t="s">
        <v>48</v>
      </c>
      <c r="G127" s="112" t="s">
        <v>98</v>
      </c>
      <c r="H127" s="112" t="s">
        <v>99</v>
      </c>
      <c r="I127" s="112" t="s">
        <v>100</v>
      </c>
      <c r="J127" s="113" t="s">
        <v>81</v>
      </c>
      <c r="K127" s="114" t="s">
        <v>101</v>
      </c>
      <c r="L127" s="110"/>
      <c r="M127" s="58" t="s">
        <v>1</v>
      </c>
      <c r="N127" s="59" t="s">
        <v>30</v>
      </c>
      <c r="O127" s="59" t="s">
        <v>102</v>
      </c>
      <c r="P127" s="59" t="s">
        <v>103</v>
      </c>
      <c r="Q127" s="59" t="s">
        <v>104</v>
      </c>
      <c r="R127" s="59" t="s">
        <v>105</v>
      </c>
      <c r="S127" s="59" t="s">
        <v>106</v>
      </c>
      <c r="T127" s="60" t="s">
        <v>107</v>
      </c>
    </row>
    <row r="128" spans="2:63" s="1" customFormat="1" ht="22.9" customHeight="1">
      <c r="B128" s="28"/>
      <c r="C128" s="63" t="s">
        <v>82</v>
      </c>
      <c r="J128" s="115">
        <f>BK128</f>
        <v>0</v>
      </c>
      <c r="L128" s="28"/>
      <c r="M128" s="61"/>
      <c r="N128" s="52"/>
      <c r="O128" s="52"/>
      <c r="P128" s="116">
        <f>P129+P220+P263</f>
        <v>106.73557528000001</v>
      </c>
      <c r="Q128" s="52"/>
      <c r="R128" s="116">
        <f>R129+R220+R263</f>
        <v>2.4595200000000002E-3</v>
      </c>
      <c r="S128" s="52"/>
      <c r="T128" s="117">
        <f>T129+T220+T263</f>
        <v>6.5683500000000006</v>
      </c>
      <c r="AT128" s="16" t="s">
        <v>65</v>
      </c>
      <c r="AU128" s="16" t="s">
        <v>83</v>
      </c>
      <c r="BK128" s="118">
        <f>BK129+BK220+BK263</f>
        <v>0</v>
      </c>
    </row>
    <row r="129" spans="2:65" s="11" customFormat="1" ht="25.9" customHeight="1">
      <c r="B129" s="119"/>
      <c r="D129" s="120" t="s">
        <v>65</v>
      </c>
      <c r="E129" s="121" t="s">
        <v>108</v>
      </c>
      <c r="F129" s="121" t="s">
        <v>109</v>
      </c>
      <c r="J129" s="122">
        <f>BK129</f>
        <v>0</v>
      </c>
      <c r="L129" s="119"/>
      <c r="M129" s="123"/>
      <c r="P129" s="124">
        <f>P130+P137+P168</f>
        <v>55.855575280000004</v>
      </c>
      <c r="R129" s="124">
        <f>R130+R137+R168</f>
        <v>2.4595200000000002E-3</v>
      </c>
      <c r="T129" s="125">
        <f>T130+T137+T168</f>
        <v>6.5683500000000006</v>
      </c>
      <c r="AR129" s="120" t="s">
        <v>74</v>
      </c>
      <c r="AT129" s="126" t="s">
        <v>65</v>
      </c>
      <c r="AU129" s="126" t="s">
        <v>66</v>
      </c>
      <c r="AY129" s="120" t="s">
        <v>110</v>
      </c>
      <c r="BK129" s="127">
        <f>BK130+BK137+BK168</f>
        <v>0</v>
      </c>
    </row>
    <row r="130" spans="2:65" s="11" customFormat="1" ht="22.9" customHeight="1">
      <c r="B130" s="119"/>
      <c r="D130" s="120" t="s">
        <v>65</v>
      </c>
      <c r="E130" s="128" t="s">
        <v>111</v>
      </c>
      <c r="F130" s="128" t="s">
        <v>112</v>
      </c>
      <c r="J130" s="129">
        <f>BK130</f>
        <v>0</v>
      </c>
      <c r="L130" s="119"/>
      <c r="M130" s="123"/>
      <c r="P130" s="124">
        <f>SUM(P131:P136)</f>
        <v>0</v>
      </c>
      <c r="R130" s="124">
        <f>SUM(R131:R136)</f>
        <v>0</v>
      </c>
      <c r="T130" s="125">
        <f>SUM(T131:T136)</f>
        <v>0</v>
      </c>
      <c r="AR130" s="120" t="s">
        <v>74</v>
      </c>
      <c r="AT130" s="126" t="s">
        <v>65</v>
      </c>
      <c r="AU130" s="126" t="s">
        <v>74</v>
      </c>
      <c r="AY130" s="120" t="s">
        <v>110</v>
      </c>
      <c r="BK130" s="127">
        <f>SUM(BK131:BK136)</f>
        <v>0</v>
      </c>
    </row>
    <row r="131" spans="2:65" s="1" customFormat="1" ht="24.2" customHeight="1">
      <c r="B131" s="130"/>
      <c r="C131" s="131" t="s">
        <v>74</v>
      </c>
      <c r="D131" s="131" t="s">
        <v>113</v>
      </c>
      <c r="E131" s="132" t="s">
        <v>114</v>
      </c>
      <c r="F131" s="133" t="s">
        <v>115</v>
      </c>
      <c r="G131" s="134" t="s">
        <v>116</v>
      </c>
      <c r="H131" s="135">
        <v>12.625</v>
      </c>
      <c r="I131" s="136"/>
      <c r="J131" s="136">
        <f>ROUND(I131*H131,2)</f>
        <v>0</v>
      </c>
      <c r="K131" s="137"/>
      <c r="L131" s="28"/>
      <c r="M131" s="138" t="s">
        <v>1</v>
      </c>
      <c r="N131" s="139" t="s">
        <v>32</v>
      </c>
      <c r="O131" s="140">
        <v>0</v>
      </c>
      <c r="P131" s="140">
        <f>O131*H131</f>
        <v>0</v>
      </c>
      <c r="Q131" s="140">
        <v>0</v>
      </c>
      <c r="R131" s="140">
        <f>Q131*H131</f>
        <v>0</v>
      </c>
      <c r="S131" s="140">
        <v>0</v>
      </c>
      <c r="T131" s="141">
        <f>S131*H131</f>
        <v>0</v>
      </c>
      <c r="AR131" s="142" t="s">
        <v>117</v>
      </c>
      <c r="AT131" s="142" t="s">
        <v>113</v>
      </c>
      <c r="AU131" s="142" t="s">
        <v>118</v>
      </c>
      <c r="AY131" s="16" t="s">
        <v>110</v>
      </c>
      <c r="BE131" s="143">
        <f>IF(N131="základná",J131,0)</f>
        <v>0</v>
      </c>
      <c r="BF131" s="143">
        <f>IF(N131="znížená",J131,0)</f>
        <v>0</v>
      </c>
      <c r="BG131" s="143">
        <f>IF(N131="zákl. prenesená",J131,0)</f>
        <v>0</v>
      </c>
      <c r="BH131" s="143">
        <f>IF(N131="zníž. prenesená",J131,0)</f>
        <v>0</v>
      </c>
      <c r="BI131" s="143">
        <f>IF(N131="nulová",J131,0)</f>
        <v>0</v>
      </c>
      <c r="BJ131" s="16" t="s">
        <v>118</v>
      </c>
      <c r="BK131" s="143">
        <f>ROUND(I131*H131,2)</f>
        <v>0</v>
      </c>
      <c r="BL131" s="16" t="s">
        <v>117</v>
      </c>
      <c r="BM131" s="142" t="s">
        <v>118</v>
      </c>
    </row>
    <row r="132" spans="2:65" s="12" customFormat="1">
      <c r="B132" s="144"/>
      <c r="D132" s="145" t="s">
        <v>119</v>
      </c>
      <c r="E132" s="146" t="s">
        <v>1</v>
      </c>
      <c r="F132" s="147" t="s">
        <v>120</v>
      </c>
      <c r="H132" s="146" t="s">
        <v>1</v>
      </c>
      <c r="L132" s="144"/>
      <c r="M132" s="148"/>
      <c r="T132" s="149"/>
      <c r="AT132" s="146" t="s">
        <v>119</v>
      </c>
      <c r="AU132" s="146" t="s">
        <v>118</v>
      </c>
      <c r="AV132" s="12" t="s">
        <v>74</v>
      </c>
      <c r="AW132" s="12" t="s">
        <v>24</v>
      </c>
      <c r="AX132" s="12" t="s">
        <v>66</v>
      </c>
      <c r="AY132" s="146" t="s">
        <v>110</v>
      </c>
    </row>
    <row r="133" spans="2:65" s="13" customFormat="1">
      <c r="B133" s="150"/>
      <c r="D133" s="145" t="s">
        <v>119</v>
      </c>
      <c r="E133" s="151" t="s">
        <v>1</v>
      </c>
      <c r="F133" s="152" t="s">
        <v>121</v>
      </c>
      <c r="H133" s="153">
        <v>3.24</v>
      </c>
      <c r="L133" s="150"/>
      <c r="M133" s="154"/>
      <c r="T133" s="155"/>
      <c r="AT133" s="151" t="s">
        <v>119</v>
      </c>
      <c r="AU133" s="151" t="s">
        <v>118</v>
      </c>
      <c r="AV133" s="13" t="s">
        <v>118</v>
      </c>
      <c r="AW133" s="13" t="s">
        <v>24</v>
      </c>
      <c r="AX133" s="13" t="s">
        <v>66</v>
      </c>
      <c r="AY133" s="151" t="s">
        <v>110</v>
      </c>
    </row>
    <row r="134" spans="2:65" s="13" customFormat="1">
      <c r="B134" s="150"/>
      <c r="D134" s="145" t="s">
        <v>119</v>
      </c>
      <c r="E134" s="151" t="s">
        <v>1</v>
      </c>
      <c r="F134" s="152" t="s">
        <v>122</v>
      </c>
      <c r="H134" s="153">
        <v>7.5600000000000005</v>
      </c>
      <c r="L134" s="150"/>
      <c r="M134" s="154"/>
      <c r="T134" s="155"/>
      <c r="AT134" s="151" t="s">
        <v>119</v>
      </c>
      <c r="AU134" s="151" t="s">
        <v>118</v>
      </c>
      <c r="AV134" s="13" t="s">
        <v>118</v>
      </c>
      <c r="AW134" s="13" t="s">
        <v>24</v>
      </c>
      <c r="AX134" s="13" t="s">
        <v>66</v>
      </c>
      <c r="AY134" s="151" t="s">
        <v>110</v>
      </c>
    </row>
    <row r="135" spans="2:65" s="13" customFormat="1">
      <c r="B135" s="150"/>
      <c r="D135" s="145" t="s">
        <v>119</v>
      </c>
      <c r="E135" s="151" t="s">
        <v>1</v>
      </c>
      <c r="F135" s="152" t="s">
        <v>123</v>
      </c>
      <c r="H135" s="153">
        <v>1.8251999999999999</v>
      </c>
      <c r="L135" s="150"/>
      <c r="M135" s="154"/>
      <c r="T135" s="155"/>
      <c r="AT135" s="151" t="s">
        <v>119</v>
      </c>
      <c r="AU135" s="151" t="s">
        <v>118</v>
      </c>
      <c r="AV135" s="13" t="s">
        <v>118</v>
      </c>
      <c r="AW135" s="13" t="s">
        <v>24</v>
      </c>
      <c r="AX135" s="13" t="s">
        <v>66</v>
      </c>
      <c r="AY135" s="151" t="s">
        <v>110</v>
      </c>
    </row>
    <row r="136" spans="2:65" s="14" customFormat="1">
      <c r="B136" s="156"/>
      <c r="D136" s="145" t="s">
        <v>119</v>
      </c>
      <c r="E136" s="157" t="s">
        <v>1</v>
      </c>
      <c r="F136" s="158" t="s">
        <v>124</v>
      </c>
      <c r="H136" s="159">
        <v>12.625200000000001</v>
      </c>
      <c r="L136" s="156"/>
      <c r="M136" s="160"/>
      <c r="T136" s="161"/>
      <c r="AT136" s="157" t="s">
        <v>119</v>
      </c>
      <c r="AU136" s="157" t="s">
        <v>118</v>
      </c>
      <c r="AV136" s="14" t="s">
        <v>117</v>
      </c>
      <c r="AW136" s="14" t="s">
        <v>24</v>
      </c>
      <c r="AX136" s="14" t="s">
        <v>74</v>
      </c>
      <c r="AY136" s="157" t="s">
        <v>110</v>
      </c>
    </row>
    <row r="137" spans="2:65" s="11" customFormat="1" ht="22.9" customHeight="1">
      <c r="B137" s="119"/>
      <c r="D137" s="120" t="s">
        <v>65</v>
      </c>
      <c r="E137" s="128" t="s">
        <v>125</v>
      </c>
      <c r="F137" s="128" t="s">
        <v>126</v>
      </c>
      <c r="J137" s="129">
        <f>BK137</f>
        <v>0</v>
      </c>
      <c r="L137" s="119"/>
      <c r="M137" s="123"/>
      <c r="P137" s="124">
        <f>SUM(P138:P167)</f>
        <v>0</v>
      </c>
      <c r="R137" s="124">
        <f>SUM(R138:R167)</f>
        <v>0</v>
      </c>
      <c r="T137" s="125">
        <f>SUM(T138:T167)</f>
        <v>0</v>
      </c>
      <c r="AR137" s="120" t="s">
        <v>74</v>
      </c>
      <c r="AT137" s="126" t="s">
        <v>65</v>
      </c>
      <c r="AU137" s="126" t="s">
        <v>74</v>
      </c>
      <c r="AY137" s="120" t="s">
        <v>110</v>
      </c>
      <c r="BK137" s="127">
        <f>SUM(BK138:BK167)</f>
        <v>0</v>
      </c>
    </row>
    <row r="138" spans="2:65" s="1" customFormat="1" ht="37.9" customHeight="1">
      <c r="B138" s="130"/>
      <c r="C138" s="131" t="s">
        <v>118</v>
      </c>
      <c r="D138" s="131" t="s">
        <v>113</v>
      </c>
      <c r="E138" s="132" t="s">
        <v>127</v>
      </c>
      <c r="F138" s="133" t="s">
        <v>128</v>
      </c>
      <c r="G138" s="134" t="s">
        <v>129</v>
      </c>
      <c r="H138" s="135">
        <v>31</v>
      </c>
      <c r="I138" s="136"/>
      <c r="J138" s="136">
        <f>ROUND(I138*H138,2)</f>
        <v>0</v>
      </c>
      <c r="K138" s="137"/>
      <c r="L138" s="28"/>
      <c r="M138" s="138" t="s">
        <v>1</v>
      </c>
      <c r="N138" s="139" t="s">
        <v>32</v>
      </c>
      <c r="O138" s="140">
        <v>0</v>
      </c>
      <c r="P138" s="140">
        <f>O138*H138</f>
        <v>0</v>
      </c>
      <c r="Q138" s="140">
        <v>0</v>
      </c>
      <c r="R138" s="140">
        <f>Q138*H138</f>
        <v>0</v>
      </c>
      <c r="S138" s="140">
        <v>0</v>
      </c>
      <c r="T138" s="141">
        <f>S138*H138</f>
        <v>0</v>
      </c>
      <c r="AR138" s="142" t="s">
        <v>117</v>
      </c>
      <c r="AT138" s="142" t="s">
        <v>113</v>
      </c>
      <c r="AU138" s="142" t="s">
        <v>118</v>
      </c>
      <c r="AY138" s="16" t="s">
        <v>110</v>
      </c>
      <c r="BE138" s="143">
        <f>IF(N138="základná",J138,0)</f>
        <v>0</v>
      </c>
      <c r="BF138" s="143">
        <f>IF(N138="znížená",J138,0)</f>
        <v>0</v>
      </c>
      <c r="BG138" s="143">
        <f>IF(N138="zákl. prenesená",J138,0)</f>
        <v>0</v>
      </c>
      <c r="BH138" s="143">
        <f>IF(N138="zníž. prenesená",J138,0)</f>
        <v>0</v>
      </c>
      <c r="BI138" s="143">
        <f>IF(N138="nulová",J138,0)</f>
        <v>0</v>
      </c>
      <c r="BJ138" s="16" t="s">
        <v>118</v>
      </c>
      <c r="BK138" s="143">
        <f>ROUND(I138*H138,2)</f>
        <v>0</v>
      </c>
      <c r="BL138" s="16" t="s">
        <v>117</v>
      </c>
      <c r="BM138" s="142" t="s">
        <v>117</v>
      </c>
    </row>
    <row r="139" spans="2:65" s="1" customFormat="1" ht="24.2" customHeight="1">
      <c r="B139" s="130"/>
      <c r="C139" s="131" t="s">
        <v>111</v>
      </c>
      <c r="D139" s="131" t="s">
        <v>113</v>
      </c>
      <c r="E139" s="132" t="s">
        <v>130</v>
      </c>
      <c r="F139" s="133" t="s">
        <v>131</v>
      </c>
      <c r="G139" s="134" t="s">
        <v>116</v>
      </c>
      <c r="H139" s="135">
        <v>147.6</v>
      </c>
      <c r="I139" s="136"/>
      <c r="J139" s="136">
        <f>ROUND(I139*H139,2)</f>
        <v>0</v>
      </c>
      <c r="K139" s="137"/>
      <c r="L139" s="28"/>
      <c r="M139" s="138" t="s">
        <v>1</v>
      </c>
      <c r="N139" s="139" t="s">
        <v>32</v>
      </c>
      <c r="O139" s="140">
        <v>0</v>
      </c>
      <c r="P139" s="140">
        <f>O139*H139</f>
        <v>0</v>
      </c>
      <c r="Q139" s="140">
        <v>0</v>
      </c>
      <c r="R139" s="140">
        <f>Q139*H139</f>
        <v>0</v>
      </c>
      <c r="S139" s="140">
        <v>0</v>
      </c>
      <c r="T139" s="141">
        <f>S139*H139</f>
        <v>0</v>
      </c>
      <c r="AR139" s="142" t="s">
        <v>117</v>
      </c>
      <c r="AT139" s="142" t="s">
        <v>113</v>
      </c>
      <c r="AU139" s="142" t="s">
        <v>118</v>
      </c>
      <c r="AY139" s="16" t="s">
        <v>110</v>
      </c>
      <c r="BE139" s="143">
        <f>IF(N139="základná",J139,0)</f>
        <v>0</v>
      </c>
      <c r="BF139" s="143">
        <f>IF(N139="znížená",J139,0)</f>
        <v>0</v>
      </c>
      <c r="BG139" s="143">
        <f>IF(N139="zákl. prenesená",J139,0)</f>
        <v>0</v>
      </c>
      <c r="BH139" s="143">
        <f>IF(N139="zníž. prenesená",J139,0)</f>
        <v>0</v>
      </c>
      <c r="BI139" s="143">
        <f>IF(N139="nulová",J139,0)</f>
        <v>0</v>
      </c>
      <c r="BJ139" s="16" t="s">
        <v>118</v>
      </c>
      <c r="BK139" s="143">
        <f>ROUND(I139*H139,2)</f>
        <v>0</v>
      </c>
      <c r="BL139" s="16" t="s">
        <v>117</v>
      </c>
      <c r="BM139" s="142" t="s">
        <v>125</v>
      </c>
    </row>
    <row r="140" spans="2:65" s="1" customFormat="1" ht="33" customHeight="1">
      <c r="B140" s="130"/>
      <c r="C140" s="131" t="s">
        <v>117</v>
      </c>
      <c r="D140" s="131" t="s">
        <v>113</v>
      </c>
      <c r="E140" s="132" t="s">
        <v>132</v>
      </c>
      <c r="F140" s="133" t="s">
        <v>133</v>
      </c>
      <c r="G140" s="134" t="s">
        <v>116</v>
      </c>
      <c r="H140" s="135">
        <v>93.983999999999995</v>
      </c>
      <c r="I140" s="136"/>
      <c r="J140" s="136">
        <f>ROUND(I140*H140,2)</f>
        <v>0</v>
      </c>
      <c r="K140" s="137"/>
      <c r="L140" s="28"/>
      <c r="M140" s="138" t="s">
        <v>1</v>
      </c>
      <c r="N140" s="139" t="s">
        <v>32</v>
      </c>
      <c r="O140" s="140">
        <v>0</v>
      </c>
      <c r="P140" s="140">
        <f>O140*H140</f>
        <v>0</v>
      </c>
      <c r="Q140" s="140">
        <v>0</v>
      </c>
      <c r="R140" s="140">
        <f>Q140*H140</f>
        <v>0</v>
      </c>
      <c r="S140" s="140">
        <v>0</v>
      </c>
      <c r="T140" s="141">
        <f>S140*H140</f>
        <v>0</v>
      </c>
      <c r="AR140" s="142" t="s">
        <v>117</v>
      </c>
      <c r="AT140" s="142" t="s">
        <v>113</v>
      </c>
      <c r="AU140" s="142" t="s">
        <v>118</v>
      </c>
      <c r="AY140" s="16" t="s">
        <v>110</v>
      </c>
      <c r="BE140" s="143">
        <f>IF(N140="základná",J140,0)</f>
        <v>0</v>
      </c>
      <c r="BF140" s="143">
        <f>IF(N140="znížená",J140,0)</f>
        <v>0</v>
      </c>
      <c r="BG140" s="143">
        <f>IF(N140="zákl. prenesená",J140,0)</f>
        <v>0</v>
      </c>
      <c r="BH140" s="143">
        <f>IF(N140="zníž. prenesená",J140,0)</f>
        <v>0</v>
      </c>
      <c r="BI140" s="143">
        <f>IF(N140="nulová",J140,0)</f>
        <v>0</v>
      </c>
      <c r="BJ140" s="16" t="s">
        <v>118</v>
      </c>
      <c r="BK140" s="143">
        <f>ROUND(I140*H140,2)</f>
        <v>0</v>
      </c>
      <c r="BL140" s="16" t="s">
        <v>117</v>
      </c>
      <c r="BM140" s="142" t="s">
        <v>134</v>
      </c>
    </row>
    <row r="141" spans="2:65" s="13" customFormat="1">
      <c r="B141" s="150"/>
      <c r="D141" s="145" t="s">
        <v>119</v>
      </c>
      <c r="E141" s="151" t="s">
        <v>1</v>
      </c>
      <c r="F141" s="152" t="s">
        <v>135</v>
      </c>
      <c r="H141" s="153">
        <v>113.96</v>
      </c>
      <c r="L141" s="150"/>
      <c r="M141" s="154"/>
      <c r="T141" s="155"/>
      <c r="AT141" s="151" t="s">
        <v>119</v>
      </c>
      <c r="AU141" s="151" t="s">
        <v>118</v>
      </c>
      <c r="AV141" s="13" t="s">
        <v>118</v>
      </c>
      <c r="AW141" s="13" t="s">
        <v>24</v>
      </c>
      <c r="AX141" s="13" t="s">
        <v>66</v>
      </c>
      <c r="AY141" s="151" t="s">
        <v>110</v>
      </c>
    </row>
    <row r="142" spans="2:65" s="12" customFormat="1">
      <c r="B142" s="144"/>
      <c r="D142" s="145" t="s">
        <v>119</v>
      </c>
      <c r="E142" s="146" t="s">
        <v>1</v>
      </c>
      <c r="F142" s="147" t="s">
        <v>136</v>
      </c>
      <c r="H142" s="146" t="s">
        <v>1</v>
      </c>
      <c r="L142" s="144"/>
      <c r="M142" s="148"/>
      <c r="T142" s="149"/>
      <c r="AT142" s="146" t="s">
        <v>119</v>
      </c>
      <c r="AU142" s="146" t="s">
        <v>118</v>
      </c>
      <c r="AV142" s="12" t="s">
        <v>74</v>
      </c>
      <c r="AW142" s="12" t="s">
        <v>24</v>
      </c>
      <c r="AX142" s="12" t="s">
        <v>66</v>
      </c>
      <c r="AY142" s="146" t="s">
        <v>110</v>
      </c>
    </row>
    <row r="143" spans="2:65" s="13" customFormat="1">
      <c r="B143" s="150"/>
      <c r="D143" s="145" t="s">
        <v>119</v>
      </c>
      <c r="E143" s="151" t="s">
        <v>1</v>
      </c>
      <c r="F143" s="152" t="s">
        <v>137</v>
      </c>
      <c r="H143" s="153">
        <v>-7.5600000000000005</v>
      </c>
      <c r="L143" s="150"/>
      <c r="M143" s="154"/>
      <c r="T143" s="155"/>
      <c r="AT143" s="151" t="s">
        <v>119</v>
      </c>
      <c r="AU143" s="151" t="s">
        <v>118</v>
      </c>
      <c r="AV143" s="13" t="s">
        <v>118</v>
      </c>
      <c r="AW143" s="13" t="s">
        <v>24</v>
      </c>
      <c r="AX143" s="13" t="s">
        <v>66</v>
      </c>
      <c r="AY143" s="151" t="s">
        <v>110</v>
      </c>
    </row>
    <row r="144" spans="2:65" s="13" customFormat="1">
      <c r="B144" s="150"/>
      <c r="D144" s="145" t="s">
        <v>119</v>
      </c>
      <c r="E144" s="151" t="s">
        <v>1</v>
      </c>
      <c r="F144" s="152" t="s">
        <v>138</v>
      </c>
      <c r="H144" s="153">
        <v>-3.24</v>
      </c>
      <c r="L144" s="150"/>
      <c r="M144" s="154"/>
      <c r="T144" s="155"/>
      <c r="AT144" s="151" t="s">
        <v>119</v>
      </c>
      <c r="AU144" s="151" t="s">
        <v>118</v>
      </c>
      <c r="AV144" s="13" t="s">
        <v>118</v>
      </c>
      <c r="AW144" s="13" t="s">
        <v>24</v>
      </c>
      <c r="AX144" s="13" t="s">
        <v>66</v>
      </c>
      <c r="AY144" s="151" t="s">
        <v>110</v>
      </c>
    </row>
    <row r="145" spans="2:65" s="13" customFormat="1" ht="22.5">
      <c r="B145" s="150"/>
      <c r="D145" s="145" t="s">
        <v>119</v>
      </c>
      <c r="E145" s="151" t="s">
        <v>1</v>
      </c>
      <c r="F145" s="152" t="s">
        <v>139</v>
      </c>
      <c r="H145" s="153">
        <v>-5.4756</v>
      </c>
      <c r="L145" s="150"/>
      <c r="M145" s="154"/>
      <c r="T145" s="155"/>
      <c r="AT145" s="151" t="s">
        <v>119</v>
      </c>
      <c r="AU145" s="151" t="s">
        <v>118</v>
      </c>
      <c r="AV145" s="13" t="s">
        <v>118</v>
      </c>
      <c r="AW145" s="13" t="s">
        <v>24</v>
      </c>
      <c r="AX145" s="13" t="s">
        <v>66</v>
      </c>
      <c r="AY145" s="151" t="s">
        <v>110</v>
      </c>
    </row>
    <row r="146" spans="2:65" s="13" customFormat="1">
      <c r="B146" s="150"/>
      <c r="D146" s="145" t="s">
        <v>119</v>
      </c>
      <c r="E146" s="151" t="s">
        <v>1</v>
      </c>
      <c r="F146" s="152" t="s">
        <v>140</v>
      </c>
      <c r="H146" s="153">
        <v>-3.7</v>
      </c>
      <c r="L146" s="150"/>
      <c r="M146" s="154"/>
      <c r="T146" s="155"/>
      <c r="AT146" s="151" t="s">
        <v>119</v>
      </c>
      <c r="AU146" s="151" t="s">
        <v>118</v>
      </c>
      <c r="AV146" s="13" t="s">
        <v>118</v>
      </c>
      <c r="AW146" s="13" t="s">
        <v>24</v>
      </c>
      <c r="AX146" s="13" t="s">
        <v>66</v>
      </c>
      <c r="AY146" s="151" t="s">
        <v>110</v>
      </c>
    </row>
    <row r="147" spans="2:65" s="14" customFormat="1">
      <c r="B147" s="156"/>
      <c r="D147" s="145" t="s">
        <v>119</v>
      </c>
      <c r="E147" s="157" t="s">
        <v>1</v>
      </c>
      <c r="F147" s="158" t="s">
        <v>124</v>
      </c>
      <c r="H147" s="159">
        <v>93.984399999999994</v>
      </c>
      <c r="L147" s="156"/>
      <c r="M147" s="160"/>
      <c r="T147" s="161"/>
      <c r="AT147" s="157" t="s">
        <v>119</v>
      </c>
      <c r="AU147" s="157" t="s">
        <v>118</v>
      </c>
      <c r="AV147" s="14" t="s">
        <v>117</v>
      </c>
      <c r="AW147" s="14" t="s">
        <v>24</v>
      </c>
      <c r="AX147" s="14" t="s">
        <v>74</v>
      </c>
      <c r="AY147" s="157" t="s">
        <v>110</v>
      </c>
    </row>
    <row r="148" spans="2:65" s="1" customFormat="1" ht="24.2" customHeight="1">
      <c r="B148" s="130"/>
      <c r="C148" s="131" t="s">
        <v>141</v>
      </c>
      <c r="D148" s="131" t="s">
        <v>113</v>
      </c>
      <c r="E148" s="132" t="s">
        <v>142</v>
      </c>
      <c r="F148" s="133" t="s">
        <v>143</v>
      </c>
      <c r="G148" s="134" t="s">
        <v>116</v>
      </c>
      <c r="H148" s="135">
        <v>10.792</v>
      </c>
      <c r="I148" s="136"/>
      <c r="J148" s="136">
        <f>ROUND(I148*H148,2)</f>
        <v>0</v>
      </c>
      <c r="K148" s="137"/>
      <c r="L148" s="28"/>
      <c r="M148" s="138" t="s">
        <v>1</v>
      </c>
      <c r="N148" s="139" t="s">
        <v>32</v>
      </c>
      <c r="O148" s="140">
        <v>0</v>
      </c>
      <c r="P148" s="140">
        <f>O148*H148</f>
        <v>0</v>
      </c>
      <c r="Q148" s="140">
        <v>0</v>
      </c>
      <c r="R148" s="140">
        <f>Q148*H148</f>
        <v>0</v>
      </c>
      <c r="S148" s="140">
        <v>0</v>
      </c>
      <c r="T148" s="141">
        <f>S148*H148</f>
        <v>0</v>
      </c>
      <c r="AR148" s="142" t="s">
        <v>117</v>
      </c>
      <c r="AT148" s="142" t="s">
        <v>113</v>
      </c>
      <c r="AU148" s="142" t="s">
        <v>118</v>
      </c>
      <c r="AY148" s="16" t="s">
        <v>110</v>
      </c>
      <c r="BE148" s="143">
        <f>IF(N148="základná",J148,0)</f>
        <v>0</v>
      </c>
      <c r="BF148" s="143">
        <f>IF(N148="znížená",J148,0)</f>
        <v>0</v>
      </c>
      <c r="BG148" s="143">
        <f>IF(N148="zákl. prenesená",J148,0)</f>
        <v>0</v>
      </c>
      <c r="BH148" s="143">
        <f>IF(N148="zníž. prenesená",J148,0)</f>
        <v>0</v>
      </c>
      <c r="BI148" s="143">
        <f>IF(N148="nulová",J148,0)</f>
        <v>0</v>
      </c>
      <c r="BJ148" s="16" t="s">
        <v>118</v>
      </c>
      <c r="BK148" s="143">
        <f>ROUND(I148*H148,2)</f>
        <v>0</v>
      </c>
      <c r="BL148" s="16" t="s">
        <v>117</v>
      </c>
      <c r="BM148" s="142" t="s">
        <v>144</v>
      </c>
    </row>
    <row r="149" spans="2:65" s="13" customFormat="1" ht="22.5">
      <c r="B149" s="150"/>
      <c r="D149" s="145" t="s">
        <v>119</v>
      </c>
      <c r="E149" s="151" t="s">
        <v>1</v>
      </c>
      <c r="F149" s="152" t="s">
        <v>145</v>
      </c>
      <c r="H149" s="153">
        <v>1.6379999999999999</v>
      </c>
      <c r="L149" s="150"/>
      <c r="M149" s="154"/>
      <c r="T149" s="155"/>
      <c r="AT149" s="151" t="s">
        <v>119</v>
      </c>
      <c r="AU149" s="151" t="s">
        <v>118</v>
      </c>
      <c r="AV149" s="13" t="s">
        <v>118</v>
      </c>
      <c r="AW149" s="13" t="s">
        <v>24</v>
      </c>
      <c r="AX149" s="13" t="s">
        <v>66</v>
      </c>
      <c r="AY149" s="151" t="s">
        <v>110</v>
      </c>
    </row>
    <row r="150" spans="2:65" s="13" customFormat="1">
      <c r="B150" s="150"/>
      <c r="D150" s="145" t="s">
        <v>119</v>
      </c>
      <c r="E150" s="151" t="s">
        <v>1</v>
      </c>
      <c r="F150" s="152" t="s">
        <v>146</v>
      </c>
      <c r="H150" s="153">
        <v>9.1539999999999999</v>
      </c>
      <c r="L150" s="150"/>
      <c r="M150" s="154"/>
      <c r="T150" s="155"/>
      <c r="AT150" s="151" t="s">
        <v>119</v>
      </c>
      <c r="AU150" s="151" t="s">
        <v>118</v>
      </c>
      <c r="AV150" s="13" t="s">
        <v>118</v>
      </c>
      <c r="AW150" s="13" t="s">
        <v>24</v>
      </c>
      <c r="AX150" s="13" t="s">
        <v>66</v>
      </c>
      <c r="AY150" s="151" t="s">
        <v>110</v>
      </c>
    </row>
    <row r="151" spans="2:65" s="14" customFormat="1">
      <c r="B151" s="156"/>
      <c r="D151" s="145" t="s">
        <v>119</v>
      </c>
      <c r="E151" s="157" t="s">
        <v>1</v>
      </c>
      <c r="F151" s="158" t="s">
        <v>124</v>
      </c>
      <c r="H151" s="159">
        <v>10.792</v>
      </c>
      <c r="L151" s="156"/>
      <c r="M151" s="160"/>
      <c r="T151" s="161"/>
      <c r="AT151" s="157" t="s">
        <v>119</v>
      </c>
      <c r="AU151" s="157" t="s">
        <v>118</v>
      </c>
      <c r="AV151" s="14" t="s">
        <v>117</v>
      </c>
      <c r="AW151" s="14" t="s">
        <v>24</v>
      </c>
      <c r="AX151" s="14" t="s">
        <v>74</v>
      </c>
      <c r="AY151" s="157" t="s">
        <v>110</v>
      </c>
    </row>
    <row r="152" spans="2:65" s="1" customFormat="1" ht="33" customHeight="1">
      <c r="B152" s="130"/>
      <c r="C152" s="131" t="s">
        <v>125</v>
      </c>
      <c r="D152" s="131" t="s">
        <v>113</v>
      </c>
      <c r="E152" s="132" t="s">
        <v>147</v>
      </c>
      <c r="F152" s="133" t="s">
        <v>148</v>
      </c>
      <c r="G152" s="134" t="s">
        <v>129</v>
      </c>
      <c r="H152" s="135">
        <v>16.5</v>
      </c>
      <c r="I152" s="136"/>
      <c r="J152" s="136">
        <f>ROUND(I152*H152,2)</f>
        <v>0</v>
      </c>
      <c r="K152" s="137"/>
      <c r="L152" s="28"/>
      <c r="M152" s="138" t="s">
        <v>1</v>
      </c>
      <c r="N152" s="139" t="s">
        <v>32</v>
      </c>
      <c r="O152" s="140">
        <v>0</v>
      </c>
      <c r="P152" s="140">
        <f>O152*H152</f>
        <v>0</v>
      </c>
      <c r="Q152" s="140">
        <v>0</v>
      </c>
      <c r="R152" s="140">
        <f>Q152*H152</f>
        <v>0</v>
      </c>
      <c r="S152" s="140">
        <v>0</v>
      </c>
      <c r="T152" s="141">
        <f>S152*H152</f>
        <v>0</v>
      </c>
      <c r="AR152" s="142" t="s">
        <v>117</v>
      </c>
      <c r="AT152" s="142" t="s">
        <v>113</v>
      </c>
      <c r="AU152" s="142" t="s">
        <v>118</v>
      </c>
      <c r="AY152" s="16" t="s">
        <v>110</v>
      </c>
      <c r="BE152" s="143">
        <f>IF(N152="základná",J152,0)</f>
        <v>0</v>
      </c>
      <c r="BF152" s="143">
        <f>IF(N152="znížená",J152,0)</f>
        <v>0</v>
      </c>
      <c r="BG152" s="143">
        <f>IF(N152="zákl. prenesená",J152,0)</f>
        <v>0</v>
      </c>
      <c r="BH152" s="143">
        <f>IF(N152="zníž. prenesená",J152,0)</f>
        <v>0</v>
      </c>
      <c r="BI152" s="143">
        <f>IF(N152="nulová",J152,0)</f>
        <v>0</v>
      </c>
      <c r="BJ152" s="16" t="s">
        <v>118</v>
      </c>
      <c r="BK152" s="143">
        <f>ROUND(I152*H152,2)</f>
        <v>0</v>
      </c>
      <c r="BL152" s="16" t="s">
        <v>117</v>
      </c>
      <c r="BM152" s="142" t="s">
        <v>149</v>
      </c>
    </row>
    <row r="153" spans="2:65" s="1" customFormat="1" ht="24.2" customHeight="1">
      <c r="B153" s="130"/>
      <c r="C153" s="131" t="s">
        <v>150</v>
      </c>
      <c r="D153" s="131" t="s">
        <v>113</v>
      </c>
      <c r="E153" s="132" t="s">
        <v>151</v>
      </c>
      <c r="F153" s="133" t="s">
        <v>152</v>
      </c>
      <c r="G153" s="134" t="s">
        <v>116</v>
      </c>
      <c r="H153" s="135">
        <v>106.61</v>
      </c>
      <c r="I153" s="136"/>
      <c r="J153" s="136">
        <f>ROUND(I153*H153,2)</f>
        <v>0</v>
      </c>
      <c r="K153" s="137"/>
      <c r="L153" s="28"/>
      <c r="M153" s="138" t="s">
        <v>1</v>
      </c>
      <c r="N153" s="139" t="s">
        <v>32</v>
      </c>
      <c r="O153" s="140">
        <v>0</v>
      </c>
      <c r="P153" s="140">
        <f>O153*H153</f>
        <v>0</v>
      </c>
      <c r="Q153" s="140">
        <v>0</v>
      </c>
      <c r="R153" s="140">
        <f>Q153*H153</f>
        <v>0</v>
      </c>
      <c r="S153" s="140">
        <v>0</v>
      </c>
      <c r="T153" s="141">
        <f>S153*H153</f>
        <v>0</v>
      </c>
      <c r="AR153" s="142" t="s">
        <v>117</v>
      </c>
      <c r="AT153" s="142" t="s">
        <v>113</v>
      </c>
      <c r="AU153" s="142" t="s">
        <v>118</v>
      </c>
      <c r="AY153" s="16" t="s">
        <v>110</v>
      </c>
      <c r="BE153" s="143">
        <f>IF(N153="základná",J153,0)</f>
        <v>0</v>
      </c>
      <c r="BF153" s="143">
        <f>IF(N153="znížená",J153,0)</f>
        <v>0</v>
      </c>
      <c r="BG153" s="143">
        <f>IF(N153="zákl. prenesená",J153,0)</f>
        <v>0</v>
      </c>
      <c r="BH153" s="143">
        <f>IF(N153="zníž. prenesená",J153,0)</f>
        <v>0</v>
      </c>
      <c r="BI153" s="143">
        <f>IF(N153="nulová",J153,0)</f>
        <v>0</v>
      </c>
      <c r="BJ153" s="16" t="s">
        <v>118</v>
      </c>
      <c r="BK153" s="143">
        <f>ROUND(I153*H153,2)</f>
        <v>0</v>
      </c>
      <c r="BL153" s="16" t="s">
        <v>117</v>
      </c>
      <c r="BM153" s="142" t="s">
        <v>153</v>
      </c>
    </row>
    <row r="154" spans="2:65" s="1" customFormat="1" ht="24.2" customHeight="1">
      <c r="B154" s="130"/>
      <c r="C154" s="131" t="s">
        <v>134</v>
      </c>
      <c r="D154" s="131" t="s">
        <v>113</v>
      </c>
      <c r="E154" s="132" t="s">
        <v>154</v>
      </c>
      <c r="F154" s="133" t="s">
        <v>155</v>
      </c>
      <c r="G154" s="134" t="s">
        <v>116</v>
      </c>
      <c r="H154" s="135">
        <v>106.61</v>
      </c>
      <c r="I154" s="136"/>
      <c r="J154" s="136">
        <f>ROUND(I154*H154,2)</f>
        <v>0</v>
      </c>
      <c r="K154" s="137"/>
      <c r="L154" s="28"/>
      <c r="M154" s="138" t="s">
        <v>1</v>
      </c>
      <c r="N154" s="139" t="s">
        <v>32</v>
      </c>
      <c r="O154" s="140">
        <v>0</v>
      </c>
      <c r="P154" s="140">
        <f>O154*H154</f>
        <v>0</v>
      </c>
      <c r="Q154" s="140">
        <v>0</v>
      </c>
      <c r="R154" s="140">
        <f>Q154*H154</f>
        <v>0</v>
      </c>
      <c r="S154" s="140">
        <v>0</v>
      </c>
      <c r="T154" s="141">
        <f>S154*H154</f>
        <v>0</v>
      </c>
      <c r="AR154" s="142" t="s">
        <v>117</v>
      </c>
      <c r="AT154" s="142" t="s">
        <v>113</v>
      </c>
      <c r="AU154" s="142" t="s">
        <v>118</v>
      </c>
      <c r="AY154" s="16" t="s">
        <v>110</v>
      </c>
      <c r="BE154" s="143">
        <f>IF(N154="základná",J154,0)</f>
        <v>0</v>
      </c>
      <c r="BF154" s="143">
        <f>IF(N154="znížená",J154,0)</f>
        <v>0</v>
      </c>
      <c r="BG154" s="143">
        <f>IF(N154="zákl. prenesená",J154,0)</f>
        <v>0</v>
      </c>
      <c r="BH154" s="143">
        <f>IF(N154="zníž. prenesená",J154,0)</f>
        <v>0</v>
      </c>
      <c r="BI154" s="143">
        <f>IF(N154="nulová",J154,0)</f>
        <v>0</v>
      </c>
      <c r="BJ154" s="16" t="s">
        <v>118</v>
      </c>
      <c r="BK154" s="143">
        <f>ROUND(I154*H154,2)</f>
        <v>0</v>
      </c>
      <c r="BL154" s="16" t="s">
        <v>117</v>
      </c>
      <c r="BM154" s="142" t="s">
        <v>156</v>
      </c>
    </row>
    <row r="155" spans="2:65" s="1" customFormat="1" ht="24.2" customHeight="1">
      <c r="B155" s="130"/>
      <c r="C155" s="131" t="s">
        <v>157</v>
      </c>
      <c r="D155" s="131" t="s">
        <v>113</v>
      </c>
      <c r="E155" s="132" t="s">
        <v>158</v>
      </c>
      <c r="F155" s="133" t="s">
        <v>159</v>
      </c>
      <c r="G155" s="134" t="s">
        <v>116</v>
      </c>
      <c r="H155" s="135">
        <v>106.61</v>
      </c>
      <c r="I155" s="136"/>
      <c r="J155" s="136">
        <f>ROUND(I155*H155,2)</f>
        <v>0</v>
      </c>
      <c r="K155" s="137"/>
      <c r="L155" s="28"/>
      <c r="M155" s="138" t="s">
        <v>1</v>
      </c>
      <c r="N155" s="139" t="s">
        <v>32</v>
      </c>
      <c r="O155" s="140">
        <v>0</v>
      </c>
      <c r="P155" s="140">
        <f>O155*H155</f>
        <v>0</v>
      </c>
      <c r="Q155" s="140">
        <v>0</v>
      </c>
      <c r="R155" s="140">
        <f>Q155*H155</f>
        <v>0</v>
      </c>
      <c r="S155" s="140">
        <v>0</v>
      </c>
      <c r="T155" s="141">
        <f>S155*H155</f>
        <v>0</v>
      </c>
      <c r="AR155" s="142" t="s">
        <v>117</v>
      </c>
      <c r="AT155" s="142" t="s">
        <v>113</v>
      </c>
      <c r="AU155" s="142" t="s">
        <v>118</v>
      </c>
      <c r="AY155" s="16" t="s">
        <v>110</v>
      </c>
      <c r="BE155" s="143">
        <f>IF(N155="základná",J155,0)</f>
        <v>0</v>
      </c>
      <c r="BF155" s="143">
        <f>IF(N155="znížená",J155,0)</f>
        <v>0</v>
      </c>
      <c r="BG155" s="143">
        <f>IF(N155="zákl. prenesená",J155,0)</f>
        <v>0</v>
      </c>
      <c r="BH155" s="143">
        <f>IF(N155="zníž. prenesená",J155,0)</f>
        <v>0</v>
      </c>
      <c r="BI155" s="143">
        <f>IF(N155="nulová",J155,0)</f>
        <v>0</v>
      </c>
      <c r="BJ155" s="16" t="s">
        <v>118</v>
      </c>
      <c r="BK155" s="143">
        <f>ROUND(I155*H155,2)</f>
        <v>0</v>
      </c>
      <c r="BL155" s="16" t="s">
        <v>117</v>
      </c>
      <c r="BM155" s="142" t="s">
        <v>160</v>
      </c>
    </row>
    <row r="156" spans="2:65" s="1" customFormat="1" ht="24.2" customHeight="1">
      <c r="B156" s="130"/>
      <c r="C156" s="131" t="s">
        <v>144</v>
      </c>
      <c r="D156" s="131" t="s">
        <v>113</v>
      </c>
      <c r="E156" s="132" t="s">
        <v>161</v>
      </c>
      <c r="F156" s="133" t="s">
        <v>162</v>
      </c>
      <c r="G156" s="134" t="s">
        <v>116</v>
      </c>
      <c r="H156" s="135">
        <v>106.61</v>
      </c>
      <c r="I156" s="136"/>
      <c r="J156" s="136">
        <f>ROUND(I156*H156,2)</f>
        <v>0</v>
      </c>
      <c r="K156" s="137"/>
      <c r="L156" s="28"/>
      <c r="M156" s="138" t="s">
        <v>1</v>
      </c>
      <c r="N156" s="139" t="s">
        <v>32</v>
      </c>
      <c r="O156" s="140">
        <v>0</v>
      </c>
      <c r="P156" s="140">
        <f>O156*H156</f>
        <v>0</v>
      </c>
      <c r="Q156" s="140">
        <v>0</v>
      </c>
      <c r="R156" s="140">
        <f>Q156*H156</f>
        <v>0</v>
      </c>
      <c r="S156" s="140">
        <v>0</v>
      </c>
      <c r="T156" s="141">
        <f>S156*H156</f>
        <v>0</v>
      </c>
      <c r="AR156" s="142" t="s">
        <v>117</v>
      </c>
      <c r="AT156" s="142" t="s">
        <v>113</v>
      </c>
      <c r="AU156" s="142" t="s">
        <v>118</v>
      </c>
      <c r="AY156" s="16" t="s">
        <v>110</v>
      </c>
      <c r="BE156" s="143">
        <f>IF(N156="základná",J156,0)</f>
        <v>0</v>
      </c>
      <c r="BF156" s="143">
        <f>IF(N156="znížená",J156,0)</f>
        <v>0</v>
      </c>
      <c r="BG156" s="143">
        <f>IF(N156="zákl. prenesená",J156,0)</f>
        <v>0</v>
      </c>
      <c r="BH156" s="143">
        <f>IF(N156="zníž. prenesená",J156,0)</f>
        <v>0</v>
      </c>
      <c r="BI156" s="143">
        <f>IF(N156="nulová",J156,0)</f>
        <v>0</v>
      </c>
      <c r="BJ156" s="16" t="s">
        <v>118</v>
      </c>
      <c r="BK156" s="143">
        <f>ROUND(I156*H156,2)</f>
        <v>0</v>
      </c>
      <c r="BL156" s="16" t="s">
        <v>117</v>
      </c>
      <c r="BM156" s="142" t="s">
        <v>163</v>
      </c>
    </row>
    <row r="157" spans="2:65" s="13" customFormat="1">
      <c r="B157" s="150"/>
      <c r="D157" s="145" t="s">
        <v>119</v>
      </c>
      <c r="E157" s="151" t="s">
        <v>1</v>
      </c>
      <c r="F157" s="152" t="s">
        <v>135</v>
      </c>
      <c r="H157" s="153">
        <v>113.96</v>
      </c>
      <c r="L157" s="150"/>
      <c r="M157" s="154"/>
      <c r="T157" s="155"/>
      <c r="AT157" s="151" t="s">
        <v>119</v>
      </c>
      <c r="AU157" s="151" t="s">
        <v>118</v>
      </c>
      <c r="AV157" s="13" t="s">
        <v>118</v>
      </c>
      <c r="AW157" s="13" t="s">
        <v>24</v>
      </c>
      <c r="AX157" s="13" t="s">
        <v>66</v>
      </c>
      <c r="AY157" s="151" t="s">
        <v>110</v>
      </c>
    </row>
    <row r="158" spans="2:65" s="12" customFormat="1">
      <c r="B158" s="144"/>
      <c r="D158" s="145" t="s">
        <v>119</v>
      </c>
      <c r="E158" s="146" t="s">
        <v>1</v>
      </c>
      <c r="F158" s="147" t="s">
        <v>136</v>
      </c>
      <c r="H158" s="146" t="s">
        <v>1</v>
      </c>
      <c r="L158" s="144"/>
      <c r="M158" s="148"/>
      <c r="T158" s="149"/>
      <c r="AT158" s="146" t="s">
        <v>119</v>
      </c>
      <c r="AU158" s="146" t="s">
        <v>118</v>
      </c>
      <c r="AV158" s="12" t="s">
        <v>74</v>
      </c>
      <c r="AW158" s="12" t="s">
        <v>24</v>
      </c>
      <c r="AX158" s="12" t="s">
        <v>66</v>
      </c>
      <c r="AY158" s="146" t="s">
        <v>110</v>
      </c>
    </row>
    <row r="159" spans="2:65" s="13" customFormat="1">
      <c r="B159" s="150"/>
      <c r="D159" s="145" t="s">
        <v>119</v>
      </c>
      <c r="E159" s="151" t="s">
        <v>1</v>
      </c>
      <c r="F159" s="152" t="s">
        <v>164</v>
      </c>
      <c r="H159" s="153">
        <v>-3.6503999999999999</v>
      </c>
      <c r="L159" s="150"/>
      <c r="M159" s="154"/>
      <c r="T159" s="155"/>
      <c r="AT159" s="151" t="s">
        <v>119</v>
      </c>
      <c r="AU159" s="151" t="s">
        <v>118</v>
      </c>
      <c r="AV159" s="13" t="s">
        <v>118</v>
      </c>
      <c r="AW159" s="13" t="s">
        <v>24</v>
      </c>
      <c r="AX159" s="13" t="s">
        <v>66</v>
      </c>
      <c r="AY159" s="151" t="s">
        <v>110</v>
      </c>
    </row>
    <row r="160" spans="2:65" s="13" customFormat="1">
      <c r="B160" s="150"/>
      <c r="D160" s="145" t="s">
        <v>119</v>
      </c>
      <c r="E160" s="151" t="s">
        <v>1</v>
      </c>
      <c r="F160" s="152" t="s">
        <v>140</v>
      </c>
      <c r="H160" s="153">
        <v>-3.7</v>
      </c>
      <c r="L160" s="150"/>
      <c r="M160" s="154"/>
      <c r="T160" s="155"/>
      <c r="AT160" s="151" t="s">
        <v>119</v>
      </c>
      <c r="AU160" s="151" t="s">
        <v>118</v>
      </c>
      <c r="AV160" s="13" t="s">
        <v>118</v>
      </c>
      <c r="AW160" s="13" t="s">
        <v>24</v>
      </c>
      <c r="AX160" s="13" t="s">
        <v>66</v>
      </c>
      <c r="AY160" s="151" t="s">
        <v>110</v>
      </c>
    </row>
    <row r="161" spans="2:65" s="14" customFormat="1">
      <c r="B161" s="156"/>
      <c r="D161" s="145" t="s">
        <v>119</v>
      </c>
      <c r="E161" s="157" t="s">
        <v>1</v>
      </c>
      <c r="F161" s="158" t="s">
        <v>124</v>
      </c>
      <c r="H161" s="159">
        <v>106.60959999999999</v>
      </c>
      <c r="L161" s="156"/>
      <c r="M161" s="160"/>
      <c r="T161" s="161"/>
      <c r="AT161" s="157" t="s">
        <v>119</v>
      </c>
      <c r="AU161" s="157" t="s">
        <v>118</v>
      </c>
      <c r="AV161" s="14" t="s">
        <v>117</v>
      </c>
      <c r="AW161" s="14" t="s">
        <v>24</v>
      </c>
      <c r="AX161" s="14" t="s">
        <v>74</v>
      </c>
      <c r="AY161" s="157" t="s">
        <v>110</v>
      </c>
    </row>
    <row r="162" spans="2:65" s="1" customFormat="1" ht="24.2" customHeight="1">
      <c r="B162" s="130"/>
      <c r="C162" s="131" t="s">
        <v>165</v>
      </c>
      <c r="D162" s="131" t="s">
        <v>113</v>
      </c>
      <c r="E162" s="132" t="s">
        <v>166</v>
      </c>
      <c r="F162" s="133" t="s">
        <v>167</v>
      </c>
      <c r="G162" s="134" t="s">
        <v>129</v>
      </c>
      <c r="H162" s="135">
        <v>18.21</v>
      </c>
      <c r="I162" s="136"/>
      <c r="J162" s="136">
        <f>ROUND(I162*H162,2)</f>
        <v>0</v>
      </c>
      <c r="K162" s="137"/>
      <c r="L162" s="28"/>
      <c r="M162" s="138" t="s">
        <v>1</v>
      </c>
      <c r="N162" s="139" t="s">
        <v>32</v>
      </c>
      <c r="O162" s="140">
        <v>0</v>
      </c>
      <c r="P162" s="140">
        <f>O162*H162</f>
        <v>0</v>
      </c>
      <c r="Q162" s="140">
        <v>0</v>
      </c>
      <c r="R162" s="140">
        <f>Q162*H162</f>
        <v>0</v>
      </c>
      <c r="S162" s="140">
        <v>0</v>
      </c>
      <c r="T162" s="141">
        <f>S162*H162</f>
        <v>0</v>
      </c>
      <c r="AR162" s="142" t="s">
        <v>117</v>
      </c>
      <c r="AT162" s="142" t="s">
        <v>113</v>
      </c>
      <c r="AU162" s="142" t="s">
        <v>118</v>
      </c>
      <c r="AY162" s="16" t="s">
        <v>110</v>
      </c>
      <c r="BE162" s="143">
        <f>IF(N162="základná",J162,0)</f>
        <v>0</v>
      </c>
      <c r="BF162" s="143">
        <f>IF(N162="znížená",J162,0)</f>
        <v>0</v>
      </c>
      <c r="BG162" s="143">
        <f>IF(N162="zákl. prenesená",J162,0)</f>
        <v>0</v>
      </c>
      <c r="BH162" s="143">
        <f>IF(N162="zníž. prenesená",J162,0)</f>
        <v>0</v>
      </c>
      <c r="BI162" s="143">
        <f>IF(N162="nulová",J162,0)</f>
        <v>0</v>
      </c>
      <c r="BJ162" s="16" t="s">
        <v>118</v>
      </c>
      <c r="BK162" s="143">
        <f>ROUND(I162*H162,2)</f>
        <v>0</v>
      </c>
      <c r="BL162" s="16" t="s">
        <v>117</v>
      </c>
      <c r="BM162" s="142" t="s">
        <v>168</v>
      </c>
    </row>
    <row r="163" spans="2:65" s="1" customFormat="1" ht="24.2" customHeight="1">
      <c r="B163" s="130"/>
      <c r="C163" s="131" t="s">
        <v>149</v>
      </c>
      <c r="D163" s="131" t="s">
        <v>113</v>
      </c>
      <c r="E163" s="132" t="s">
        <v>169</v>
      </c>
      <c r="F163" s="133" t="s">
        <v>170</v>
      </c>
      <c r="G163" s="134" t="s">
        <v>129</v>
      </c>
      <c r="H163" s="135">
        <v>14.3</v>
      </c>
      <c r="I163" s="136"/>
      <c r="J163" s="136">
        <f>ROUND(I163*H163,2)</f>
        <v>0</v>
      </c>
      <c r="K163" s="137"/>
      <c r="L163" s="28"/>
      <c r="M163" s="138" t="s">
        <v>1</v>
      </c>
      <c r="N163" s="139" t="s">
        <v>32</v>
      </c>
      <c r="O163" s="140">
        <v>0</v>
      </c>
      <c r="P163" s="140">
        <f>O163*H163</f>
        <v>0</v>
      </c>
      <c r="Q163" s="140">
        <v>0</v>
      </c>
      <c r="R163" s="140">
        <f>Q163*H163</f>
        <v>0</v>
      </c>
      <c r="S163" s="140">
        <v>0</v>
      </c>
      <c r="T163" s="141">
        <f>S163*H163</f>
        <v>0</v>
      </c>
      <c r="AR163" s="142" t="s">
        <v>117</v>
      </c>
      <c r="AT163" s="142" t="s">
        <v>113</v>
      </c>
      <c r="AU163" s="142" t="s">
        <v>118</v>
      </c>
      <c r="AY163" s="16" t="s">
        <v>110</v>
      </c>
      <c r="BE163" s="143">
        <f>IF(N163="základná",J163,0)</f>
        <v>0</v>
      </c>
      <c r="BF163" s="143">
        <f>IF(N163="znížená",J163,0)</f>
        <v>0</v>
      </c>
      <c r="BG163" s="143">
        <f>IF(N163="zákl. prenesená",J163,0)</f>
        <v>0</v>
      </c>
      <c r="BH163" s="143">
        <f>IF(N163="zníž. prenesená",J163,0)</f>
        <v>0</v>
      </c>
      <c r="BI163" s="143">
        <f>IF(N163="nulová",J163,0)</f>
        <v>0</v>
      </c>
      <c r="BJ163" s="16" t="s">
        <v>118</v>
      </c>
      <c r="BK163" s="143">
        <f>ROUND(I163*H163,2)</f>
        <v>0</v>
      </c>
      <c r="BL163" s="16" t="s">
        <v>117</v>
      </c>
      <c r="BM163" s="142" t="s">
        <v>171</v>
      </c>
    </row>
    <row r="164" spans="2:65" s="13" customFormat="1">
      <c r="B164" s="150"/>
      <c r="D164" s="145" t="s">
        <v>119</v>
      </c>
      <c r="E164" s="151" t="s">
        <v>1</v>
      </c>
      <c r="F164" s="152" t="s">
        <v>172</v>
      </c>
      <c r="H164" s="153">
        <v>6.48</v>
      </c>
      <c r="L164" s="150"/>
      <c r="M164" s="154"/>
      <c r="T164" s="155"/>
      <c r="AT164" s="151" t="s">
        <v>119</v>
      </c>
      <c r="AU164" s="151" t="s">
        <v>118</v>
      </c>
      <c r="AV164" s="13" t="s">
        <v>118</v>
      </c>
      <c r="AW164" s="13" t="s">
        <v>24</v>
      </c>
      <c r="AX164" s="13" t="s">
        <v>66</v>
      </c>
      <c r="AY164" s="151" t="s">
        <v>110</v>
      </c>
    </row>
    <row r="165" spans="2:65" s="13" customFormat="1">
      <c r="B165" s="150"/>
      <c r="D165" s="145" t="s">
        <v>119</v>
      </c>
      <c r="E165" s="151" t="s">
        <v>1</v>
      </c>
      <c r="F165" s="152" t="s">
        <v>173</v>
      </c>
      <c r="H165" s="153">
        <v>7.82</v>
      </c>
      <c r="L165" s="150"/>
      <c r="M165" s="154"/>
      <c r="T165" s="155"/>
      <c r="AT165" s="151" t="s">
        <v>119</v>
      </c>
      <c r="AU165" s="151" t="s">
        <v>118</v>
      </c>
      <c r="AV165" s="13" t="s">
        <v>118</v>
      </c>
      <c r="AW165" s="13" t="s">
        <v>24</v>
      </c>
      <c r="AX165" s="13" t="s">
        <v>66</v>
      </c>
      <c r="AY165" s="151" t="s">
        <v>110</v>
      </c>
    </row>
    <row r="166" spans="2:65" s="14" customFormat="1">
      <c r="B166" s="156"/>
      <c r="D166" s="145" t="s">
        <v>119</v>
      </c>
      <c r="E166" s="157" t="s">
        <v>1</v>
      </c>
      <c r="F166" s="158" t="s">
        <v>124</v>
      </c>
      <c r="H166" s="159">
        <v>14.3</v>
      </c>
      <c r="L166" s="156"/>
      <c r="M166" s="160"/>
      <c r="T166" s="161"/>
      <c r="AT166" s="157" t="s">
        <v>119</v>
      </c>
      <c r="AU166" s="157" t="s">
        <v>118</v>
      </c>
      <c r="AV166" s="14" t="s">
        <v>117</v>
      </c>
      <c r="AW166" s="14" t="s">
        <v>24</v>
      </c>
      <c r="AX166" s="14" t="s">
        <v>74</v>
      </c>
      <c r="AY166" s="157" t="s">
        <v>110</v>
      </c>
    </row>
    <row r="167" spans="2:65" s="1" customFormat="1" ht="24.2" customHeight="1">
      <c r="B167" s="130"/>
      <c r="C167" s="131" t="s">
        <v>174</v>
      </c>
      <c r="D167" s="131" t="s">
        <v>113</v>
      </c>
      <c r="E167" s="132" t="s">
        <v>175</v>
      </c>
      <c r="F167" s="133" t="s">
        <v>176</v>
      </c>
      <c r="G167" s="134" t="s">
        <v>116</v>
      </c>
      <c r="H167" s="135">
        <v>106.61</v>
      </c>
      <c r="I167" s="136"/>
      <c r="J167" s="136">
        <f>ROUND(I167*H167,2)</f>
        <v>0</v>
      </c>
      <c r="K167" s="137"/>
      <c r="L167" s="28"/>
      <c r="M167" s="138" t="s">
        <v>1</v>
      </c>
      <c r="N167" s="139" t="s">
        <v>32</v>
      </c>
      <c r="O167" s="140">
        <v>0</v>
      </c>
      <c r="P167" s="140">
        <f>O167*H167</f>
        <v>0</v>
      </c>
      <c r="Q167" s="140">
        <v>0</v>
      </c>
      <c r="R167" s="140">
        <f>Q167*H167</f>
        <v>0</v>
      </c>
      <c r="S167" s="140">
        <v>0</v>
      </c>
      <c r="T167" s="141">
        <f>S167*H167</f>
        <v>0</v>
      </c>
      <c r="AR167" s="142" t="s">
        <v>117</v>
      </c>
      <c r="AT167" s="142" t="s">
        <v>113</v>
      </c>
      <c r="AU167" s="142" t="s">
        <v>118</v>
      </c>
      <c r="AY167" s="16" t="s">
        <v>110</v>
      </c>
      <c r="BE167" s="143">
        <f>IF(N167="základná",J167,0)</f>
        <v>0</v>
      </c>
      <c r="BF167" s="143">
        <f>IF(N167="znížená",J167,0)</f>
        <v>0</v>
      </c>
      <c r="BG167" s="143">
        <f>IF(N167="zákl. prenesená",J167,0)</f>
        <v>0</v>
      </c>
      <c r="BH167" s="143">
        <f>IF(N167="zníž. prenesená",J167,0)</f>
        <v>0</v>
      </c>
      <c r="BI167" s="143">
        <f>IF(N167="nulová",J167,0)</f>
        <v>0</v>
      </c>
      <c r="BJ167" s="16" t="s">
        <v>118</v>
      </c>
      <c r="BK167" s="143">
        <f>ROUND(I167*H167,2)</f>
        <v>0</v>
      </c>
      <c r="BL167" s="16" t="s">
        <v>117</v>
      </c>
      <c r="BM167" s="142" t="s">
        <v>177</v>
      </c>
    </row>
    <row r="168" spans="2:65" s="11" customFormat="1" ht="22.9" customHeight="1">
      <c r="B168" s="119"/>
      <c r="D168" s="120" t="s">
        <v>65</v>
      </c>
      <c r="E168" s="128" t="s">
        <v>157</v>
      </c>
      <c r="F168" s="128" t="s">
        <v>178</v>
      </c>
      <c r="J168" s="129">
        <f>BK168</f>
        <v>0</v>
      </c>
      <c r="L168" s="119"/>
      <c r="M168" s="123"/>
      <c r="P168" s="124">
        <f>SUM(P169:P219)</f>
        <v>55.855575280000004</v>
      </c>
      <c r="R168" s="124">
        <f>SUM(R169:R219)</f>
        <v>2.4595200000000002E-3</v>
      </c>
      <c r="T168" s="125">
        <f>SUM(T169:T219)</f>
        <v>6.5683500000000006</v>
      </c>
      <c r="AR168" s="120" t="s">
        <v>74</v>
      </c>
      <c r="AT168" s="126" t="s">
        <v>65</v>
      </c>
      <c r="AU168" s="126" t="s">
        <v>74</v>
      </c>
      <c r="AY168" s="120" t="s">
        <v>110</v>
      </c>
      <c r="BK168" s="127">
        <f>SUM(BK169:BK219)</f>
        <v>0</v>
      </c>
    </row>
    <row r="169" spans="2:65" s="1" customFormat="1" ht="24.2" customHeight="1">
      <c r="B169" s="130"/>
      <c r="C169" s="131" t="s">
        <v>153</v>
      </c>
      <c r="D169" s="131" t="s">
        <v>113</v>
      </c>
      <c r="E169" s="132" t="s">
        <v>179</v>
      </c>
      <c r="F169" s="133" t="s">
        <v>180</v>
      </c>
      <c r="G169" s="134" t="s">
        <v>129</v>
      </c>
      <c r="H169" s="135">
        <v>77.3</v>
      </c>
      <c r="I169" s="136"/>
      <c r="J169" s="136">
        <f>ROUND(I169*H169,2)</f>
        <v>0</v>
      </c>
      <c r="K169" s="137"/>
      <c r="L169" s="28"/>
      <c r="M169" s="138" t="s">
        <v>1</v>
      </c>
      <c r="N169" s="139" t="s">
        <v>32</v>
      </c>
      <c r="O169" s="140">
        <v>0</v>
      </c>
      <c r="P169" s="140">
        <f>O169*H169</f>
        <v>0</v>
      </c>
      <c r="Q169" s="140">
        <v>0</v>
      </c>
      <c r="R169" s="140">
        <f>Q169*H169</f>
        <v>0</v>
      </c>
      <c r="S169" s="140">
        <v>0</v>
      </c>
      <c r="T169" s="141">
        <f>S169*H169</f>
        <v>0</v>
      </c>
      <c r="AR169" s="142" t="s">
        <v>117</v>
      </c>
      <c r="AT169" s="142" t="s">
        <v>113</v>
      </c>
      <c r="AU169" s="142" t="s">
        <v>118</v>
      </c>
      <c r="AY169" s="16" t="s">
        <v>110</v>
      </c>
      <c r="BE169" s="143">
        <f>IF(N169="základná",J169,0)</f>
        <v>0</v>
      </c>
      <c r="BF169" s="143">
        <f>IF(N169="znížená",J169,0)</f>
        <v>0</v>
      </c>
      <c r="BG169" s="143">
        <f>IF(N169="zákl. prenesená",J169,0)</f>
        <v>0</v>
      </c>
      <c r="BH169" s="143">
        <f>IF(N169="zníž. prenesená",J169,0)</f>
        <v>0</v>
      </c>
      <c r="BI169" s="143">
        <f>IF(N169="nulová",J169,0)</f>
        <v>0</v>
      </c>
      <c r="BJ169" s="16" t="s">
        <v>118</v>
      </c>
      <c r="BK169" s="143">
        <f>ROUND(I169*H169,2)</f>
        <v>0</v>
      </c>
      <c r="BL169" s="16" t="s">
        <v>117</v>
      </c>
      <c r="BM169" s="142" t="s">
        <v>181</v>
      </c>
    </row>
    <row r="170" spans="2:65" s="13" customFormat="1">
      <c r="B170" s="150"/>
      <c r="D170" s="145" t="s">
        <v>119</v>
      </c>
      <c r="E170" s="151" t="s">
        <v>1</v>
      </c>
      <c r="F170" s="152" t="s">
        <v>182</v>
      </c>
      <c r="H170" s="153">
        <v>35</v>
      </c>
      <c r="L170" s="150"/>
      <c r="M170" s="154"/>
      <c r="T170" s="155"/>
      <c r="AT170" s="151" t="s">
        <v>119</v>
      </c>
      <c r="AU170" s="151" t="s">
        <v>118</v>
      </c>
      <c r="AV170" s="13" t="s">
        <v>118</v>
      </c>
      <c r="AW170" s="13" t="s">
        <v>24</v>
      </c>
      <c r="AX170" s="13" t="s">
        <v>66</v>
      </c>
      <c r="AY170" s="151" t="s">
        <v>110</v>
      </c>
    </row>
    <row r="171" spans="2:65" s="13" customFormat="1">
      <c r="B171" s="150"/>
      <c r="D171" s="145" t="s">
        <v>119</v>
      </c>
      <c r="E171" s="151" t="s">
        <v>1</v>
      </c>
      <c r="F171" s="152" t="s">
        <v>183</v>
      </c>
      <c r="H171" s="153">
        <v>42.3</v>
      </c>
      <c r="L171" s="150"/>
      <c r="M171" s="154"/>
      <c r="T171" s="155"/>
      <c r="AT171" s="151" t="s">
        <v>119</v>
      </c>
      <c r="AU171" s="151" t="s">
        <v>118</v>
      </c>
      <c r="AV171" s="13" t="s">
        <v>118</v>
      </c>
      <c r="AW171" s="13" t="s">
        <v>24</v>
      </c>
      <c r="AX171" s="13" t="s">
        <v>66</v>
      </c>
      <c r="AY171" s="151" t="s">
        <v>110</v>
      </c>
    </row>
    <row r="172" spans="2:65" s="14" customFormat="1">
      <c r="B172" s="156"/>
      <c r="D172" s="145" t="s">
        <v>119</v>
      </c>
      <c r="E172" s="157" t="s">
        <v>1</v>
      </c>
      <c r="F172" s="158" t="s">
        <v>124</v>
      </c>
      <c r="H172" s="159">
        <v>77.3</v>
      </c>
      <c r="L172" s="156"/>
      <c r="M172" s="160"/>
      <c r="T172" s="161"/>
      <c r="AT172" s="157" t="s">
        <v>119</v>
      </c>
      <c r="AU172" s="157" t="s">
        <v>118</v>
      </c>
      <c r="AV172" s="14" t="s">
        <v>117</v>
      </c>
      <c r="AW172" s="14" t="s">
        <v>24</v>
      </c>
      <c r="AX172" s="14" t="s">
        <v>74</v>
      </c>
      <c r="AY172" s="157" t="s">
        <v>110</v>
      </c>
    </row>
    <row r="173" spans="2:65" s="1" customFormat="1" ht="24.2" customHeight="1">
      <c r="B173" s="130"/>
      <c r="C173" s="131" t="s">
        <v>184</v>
      </c>
      <c r="D173" s="131" t="s">
        <v>113</v>
      </c>
      <c r="E173" s="132" t="s">
        <v>185</v>
      </c>
      <c r="F173" s="133" t="s">
        <v>186</v>
      </c>
      <c r="G173" s="134" t="s">
        <v>129</v>
      </c>
      <c r="H173" s="135">
        <v>77.3</v>
      </c>
      <c r="I173" s="136"/>
      <c r="J173" s="136">
        <f>ROUND(I173*H173,2)</f>
        <v>0</v>
      </c>
      <c r="K173" s="137"/>
      <c r="L173" s="28"/>
      <c r="M173" s="138" t="s">
        <v>1</v>
      </c>
      <c r="N173" s="139" t="s">
        <v>32</v>
      </c>
      <c r="O173" s="140">
        <v>0</v>
      </c>
      <c r="P173" s="140">
        <f>O173*H173</f>
        <v>0</v>
      </c>
      <c r="Q173" s="140">
        <v>0</v>
      </c>
      <c r="R173" s="140">
        <f>Q173*H173</f>
        <v>0</v>
      </c>
      <c r="S173" s="140">
        <v>0</v>
      </c>
      <c r="T173" s="141">
        <f>S173*H173</f>
        <v>0</v>
      </c>
      <c r="AR173" s="142" t="s">
        <v>117</v>
      </c>
      <c r="AT173" s="142" t="s">
        <v>113</v>
      </c>
      <c r="AU173" s="142" t="s">
        <v>118</v>
      </c>
      <c r="AY173" s="16" t="s">
        <v>110</v>
      </c>
      <c r="BE173" s="143">
        <f>IF(N173="základná",J173,0)</f>
        <v>0</v>
      </c>
      <c r="BF173" s="143">
        <f>IF(N173="znížená",J173,0)</f>
        <v>0</v>
      </c>
      <c r="BG173" s="143">
        <f>IF(N173="zákl. prenesená",J173,0)</f>
        <v>0</v>
      </c>
      <c r="BH173" s="143">
        <f>IF(N173="zníž. prenesená",J173,0)</f>
        <v>0</v>
      </c>
      <c r="BI173" s="143">
        <f>IF(N173="nulová",J173,0)</f>
        <v>0</v>
      </c>
      <c r="BJ173" s="16" t="s">
        <v>118</v>
      </c>
      <c r="BK173" s="143">
        <f>ROUND(I173*H173,2)</f>
        <v>0</v>
      </c>
      <c r="BL173" s="16" t="s">
        <v>117</v>
      </c>
      <c r="BM173" s="142" t="s">
        <v>187</v>
      </c>
    </row>
    <row r="174" spans="2:65" s="1" customFormat="1" ht="16.5" customHeight="1">
      <c r="B174" s="130"/>
      <c r="C174" s="162" t="s">
        <v>156</v>
      </c>
      <c r="D174" s="162" t="s">
        <v>188</v>
      </c>
      <c r="E174" s="163" t="s">
        <v>189</v>
      </c>
      <c r="F174" s="164" t="s">
        <v>190</v>
      </c>
      <c r="G174" s="165" t="s">
        <v>191</v>
      </c>
      <c r="H174" s="166">
        <v>1</v>
      </c>
      <c r="I174" s="167"/>
      <c r="J174" s="167">
        <f>ROUND(I174*H174,2)</f>
        <v>0</v>
      </c>
      <c r="K174" s="168"/>
      <c r="L174" s="169"/>
      <c r="M174" s="170" t="s">
        <v>1</v>
      </c>
      <c r="N174" s="171" t="s">
        <v>32</v>
      </c>
      <c r="O174" s="140">
        <v>0</v>
      </c>
      <c r="P174" s="140">
        <f>O174*H174</f>
        <v>0</v>
      </c>
      <c r="Q174" s="140">
        <v>0</v>
      </c>
      <c r="R174" s="140">
        <f>Q174*H174</f>
        <v>0</v>
      </c>
      <c r="S174" s="140">
        <v>0</v>
      </c>
      <c r="T174" s="141">
        <f>S174*H174</f>
        <v>0</v>
      </c>
      <c r="AR174" s="142" t="s">
        <v>134</v>
      </c>
      <c r="AT174" s="142" t="s">
        <v>188</v>
      </c>
      <c r="AU174" s="142" t="s">
        <v>118</v>
      </c>
      <c r="AY174" s="16" t="s">
        <v>110</v>
      </c>
      <c r="BE174" s="143">
        <f>IF(N174="základná",J174,0)</f>
        <v>0</v>
      </c>
      <c r="BF174" s="143">
        <f>IF(N174="znížená",J174,0)</f>
        <v>0</v>
      </c>
      <c r="BG174" s="143">
        <f>IF(N174="zákl. prenesená",J174,0)</f>
        <v>0</v>
      </c>
      <c r="BH174" s="143">
        <f>IF(N174="zníž. prenesená",J174,0)</f>
        <v>0</v>
      </c>
      <c r="BI174" s="143">
        <f>IF(N174="nulová",J174,0)</f>
        <v>0</v>
      </c>
      <c r="BJ174" s="16" t="s">
        <v>118</v>
      </c>
      <c r="BK174" s="143">
        <f>ROUND(I174*H174,2)</f>
        <v>0</v>
      </c>
      <c r="BL174" s="16" t="s">
        <v>117</v>
      </c>
      <c r="BM174" s="142" t="s">
        <v>192</v>
      </c>
    </row>
    <row r="175" spans="2:65" s="1" customFormat="1" ht="16.5" customHeight="1">
      <c r="B175" s="130"/>
      <c r="C175" s="162" t="s">
        <v>193</v>
      </c>
      <c r="D175" s="162" t="s">
        <v>188</v>
      </c>
      <c r="E175" s="163" t="s">
        <v>194</v>
      </c>
      <c r="F175" s="164" t="s">
        <v>195</v>
      </c>
      <c r="G175" s="165" t="s">
        <v>191</v>
      </c>
      <c r="H175" s="166">
        <v>60</v>
      </c>
      <c r="I175" s="167"/>
      <c r="J175" s="167">
        <f>ROUND(I175*H175,2)</f>
        <v>0</v>
      </c>
      <c r="K175" s="168"/>
      <c r="L175" s="169"/>
      <c r="M175" s="170" t="s">
        <v>1</v>
      </c>
      <c r="N175" s="171" t="s">
        <v>32</v>
      </c>
      <c r="O175" s="140">
        <v>0</v>
      </c>
      <c r="P175" s="140">
        <f>O175*H175</f>
        <v>0</v>
      </c>
      <c r="Q175" s="140">
        <v>0</v>
      </c>
      <c r="R175" s="140">
        <f>Q175*H175</f>
        <v>0</v>
      </c>
      <c r="S175" s="140">
        <v>0</v>
      </c>
      <c r="T175" s="141">
        <f>S175*H175</f>
        <v>0</v>
      </c>
      <c r="AR175" s="142" t="s">
        <v>134</v>
      </c>
      <c r="AT175" s="142" t="s">
        <v>188</v>
      </c>
      <c r="AU175" s="142" t="s">
        <v>118</v>
      </c>
      <c r="AY175" s="16" t="s">
        <v>110</v>
      </c>
      <c r="BE175" s="143">
        <f>IF(N175="základná",J175,0)</f>
        <v>0</v>
      </c>
      <c r="BF175" s="143">
        <f>IF(N175="znížená",J175,0)</f>
        <v>0</v>
      </c>
      <c r="BG175" s="143">
        <f>IF(N175="zákl. prenesená",J175,0)</f>
        <v>0</v>
      </c>
      <c r="BH175" s="143">
        <f>IF(N175="zníž. prenesená",J175,0)</f>
        <v>0</v>
      </c>
      <c r="BI175" s="143">
        <f>IF(N175="nulová",J175,0)</f>
        <v>0</v>
      </c>
      <c r="BJ175" s="16" t="s">
        <v>118</v>
      </c>
      <c r="BK175" s="143">
        <f>ROUND(I175*H175,2)</f>
        <v>0</v>
      </c>
      <c r="BL175" s="16" t="s">
        <v>117</v>
      </c>
      <c r="BM175" s="142" t="s">
        <v>196</v>
      </c>
    </row>
    <row r="176" spans="2:65" s="1" customFormat="1" ht="16.5" customHeight="1">
      <c r="B176" s="130"/>
      <c r="C176" s="131" t="s">
        <v>197</v>
      </c>
      <c r="D176" s="131" t="s">
        <v>113</v>
      </c>
      <c r="E176" s="132" t="s">
        <v>198</v>
      </c>
      <c r="F176" s="133" t="s">
        <v>199</v>
      </c>
      <c r="G176" s="134" t="s">
        <v>129</v>
      </c>
      <c r="H176" s="135">
        <v>77.3</v>
      </c>
      <c r="I176" s="136"/>
      <c r="J176" s="136">
        <f>ROUND(I176*H176,2)</f>
        <v>0</v>
      </c>
      <c r="K176" s="137"/>
      <c r="L176" s="28"/>
      <c r="M176" s="138" t="s">
        <v>1</v>
      </c>
      <c r="N176" s="139" t="s">
        <v>32</v>
      </c>
      <c r="O176" s="140">
        <v>0.08</v>
      </c>
      <c r="P176" s="140">
        <f>O176*H176</f>
        <v>6.1840000000000002</v>
      </c>
      <c r="Q176" s="140">
        <v>0</v>
      </c>
      <c r="R176" s="140">
        <f>Q176*H176</f>
        <v>0</v>
      </c>
      <c r="S176" s="140">
        <v>0</v>
      </c>
      <c r="T176" s="141">
        <f>S176*H176</f>
        <v>0</v>
      </c>
      <c r="AR176" s="142" t="s">
        <v>117</v>
      </c>
      <c r="AT176" s="142" t="s">
        <v>113</v>
      </c>
      <c r="AU176" s="142" t="s">
        <v>118</v>
      </c>
      <c r="AY176" s="16" t="s">
        <v>110</v>
      </c>
      <c r="BE176" s="143">
        <f>IF(N176="základná",J176,0)</f>
        <v>0</v>
      </c>
      <c r="BF176" s="143">
        <f>IF(N176="znížená",J176,0)</f>
        <v>0</v>
      </c>
      <c r="BG176" s="143">
        <f>IF(N176="zákl. prenesená",J176,0)</f>
        <v>0</v>
      </c>
      <c r="BH176" s="143">
        <f>IF(N176="zníž. prenesená",J176,0)</f>
        <v>0</v>
      </c>
      <c r="BI176" s="143">
        <f>IF(N176="nulová",J176,0)</f>
        <v>0</v>
      </c>
      <c r="BJ176" s="16" t="s">
        <v>118</v>
      </c>
      <c r="BK176" s="143">
        <f>ROUND(I176*H176,2)</f>
        <v>0</v>
      </c>
      <c r="BL176" s="16" t="s">
        <v>117</v>
      </c>
      <c r="BM176" s="142" t="s">
        <v>200</v>
      </c>
    </row>
    <row r="177" spans="2:65" s="1" customFormat="1" ht="24.2" customHeight="1">
      <c r="B177" s="130"/>
      <c r="C177" s="131" t="s">
        <v>201</v>
      </c>
      <c r="D177" s="131" t="s">
        <v>113</v>
      </c>
      <c r="E177" s="132" t="s">
        <v>202</v>
      </c>
      <c r="F177" s="133" t="s">
        <v>203</v>
      </c>
      <c r="G177" s="134" t="s">
        <v>116</v>
      </c>
      <c r="H177" s="135">
        <v>115.2</v>
      </c>
      <c r="I177" s="136"/>
      <c r="J177" s="136">
        <f>ROUND(I177*H177,2)</f>
        <v>0</v>
      </c>
      <c r="K177" s="137"/>
      <c r="L177" s="28"/>
      <c r="M177" s="138" t="s">
        <v>1</v>
      </c>
      <c r="N177" s="139" t="s">
        <v>32</v>
      </c>
      <c r="O177" s="140">
        <v>0</v>
      </c>
      <c r="P177" s="140">
        <f>O177*H177</f>
        <v>0</v>
      </c>
      <c r="Q177" s="140">
        <v>0</v>
      </c>
      <c r="R177" s="140">
        <f>Q177*H177</f>
        <v>0</v>
      </c>
      <c r="S177" s="140">
        <v>0</v>
      </c>
      <c r="T177" s="141">
        <f>S177*H177</f>
        <v>0</v>
      </c>
      <c r="AR177" s="142" t="s">
        <v>117</v>
      </c>
      <c r="AT177" s="142" t="s">
        <v>113</v>
      </c>
      <c r="AU177" s="142" t="s">
        <v>118</v>
      </c>
      <c r="AY177" s="16" t="s">
        <v>110</v>
      </c>
      <c r="BE177" s="143">
        <f>IF(N177="základná",J177,0)</f>
        <v>0</v>
      </c>
      <c r="BF177" s="143">
        <f>IF(N177="znížená",J177,0)</f>
        <v>0</v>
      </c>
      <c r="BG177" s="143">
        <f>IF(N177="zákl. prenesená",J177,0)</f>
        <v>0</v>
      </c>
      <c r="BH177" s="143">
        <f>IF(N177="zníž. prenesená",J177,0)</f>
        <v>0</v>
      </c>
      <c r="BI177" s="143">
        <f>IF(N177="nulová",J177,0)</f>
        <v>0</v>
      </c>
      <c r="BJ177" s="16" t="s">
        <v>118</v>
      </c>
      <c r="BK177" s="143">
        <f>ROUND(I177*H177,2)</f>
        <v>0</v>
      </c>
      <c r="BL177" s="16" t="s">
        <v>117</v>
      </c>
      <c r="BM177" s="142" t="s">
        <v>204</v>
      </c>
    </row>
    <row r="178" spans="2:65" s="12" customFormat="1">
      <c r="B178" s="144"/>
      <c r="D178" s="145" t="s">
        <v>119</v>
      </c>
      <c r="E178" s="146" t="s">
        <v>1</v>
      </c>
      <c r="F178" s="147" t="s">
        <v>205</v>
      </c>
      <c r="H178" s="146" t="s">
        <v>1</v>
      </c>
      <c r="L178" s="144"/>
      <c r="M178" s="148"/>
      <c r="T178" s="149"/>
      <c r="AT178" s="146" t="s">
        <v>119</v>
      </c>
      <c r="AU178" s="146" t="s">
        <v>118</v>
      </c>
      <c r="AV178" s="12" t="s">
        <v>74</v>
      </c>
      <c r="AW178" s="12" t="s">
        <v>24</v>
      </c>
      <c r="AX178" s="12" t="s">
        <v>66</v>
      </c>
      <c r="AY178" s="146" t="s">
        <v>110</v>
      </c>
    </row>
    <row r="179" spans="2:65" s="13" customFormat="1">
      <c r="B179" s="150"/>
      <c r="D179" s="145" t="s">
        <v>119</v>
      </c>
      <c r="E179" s="151" t="s">
        <v>1</v>
      </c>
      <c r="F179" s="152" t="s">
        <v>206</v>
      </c>
      <c r="H179" s="153">
        <v>115.2</v>
      </c>
      <c r="L179" s="150"/>
      <c r="M179" s="154"/>
      <c r="T179" s="155"/>
      <c r="AT179" s="151" t="s">
        <v>119</v>
      </c>
      <c r="AU179" s="151" t="s">
        <v>118</v>
      </c>
      <c r="AV179" s="13" t="s">
        <v>118</v>
      </c>
      <c r="AW179" s="13" t="s">
        <v>24</v>
      </c>
      <c r="AX179" s="13" t="s">
        <v>66</v>
      </c>
      <c r="AY179" s="151" t="s">
        <v>110</v>
      </c>
    </row>
    <row r="180" spans="2:65" s="14" customFormat="1">
      <c r="B180" s="156"/>
      <c r="D180" s="145" t="s">
        <v>119</v>
      </c>
      <c r="E180" s="157" t="s">
        <v>1</v>
      </c>
      <c r="F180" s="158" t="s">
        <v>124</v>
      </c>
      <c r="H180" s="159">
        <v>115.2</v>
      </c>
      <c r="L180" s="156"/>
      <c r="M180" s="160"/>
      <c r="T180" s="161"/>
      <c r="AT180" s="157" t="s">
        <v>119</v>
      </c>
      <c r="AU180" s="157" t="s">
        <v>118</v>
      </c>
      <c r="AV180" s="14" t="s">
        <v>117</v>
      </c>
      <c r="AW180" s="14" t="s">
        <v>24</v>
      </c>
      <c r="AX180" s="14" t="s">
        <v>74</v>
      </c>
      <c r="AY180" s="157" t="s">
        <v>110</v>
      </c>
    </row>
    <row r="181" spans="2:65" s="1" customFormat="1" ht="16.5" customHeight="1">
      <c r="B181" s="130"/>
      <c r="C181" s="131" t="s">
        <v>160</v>
      </c>
      <c r="D181" s="131" t="s">
        <v>113</v>
      </c>
      <c r="E181" s="132" t="s">
        <v>207</v>
      </c>
      <c r="F181" s="133" t="s">
        <v>208</v>
      </c>
      <c r="G181" s="134" t="s">
        <v>116</v>
      </c>
      <c r="H181" s="135">
        <v>172.8</v>
      </c>
      <c r="I181" s="136"/>
      <c r="J181" s="136">
        <f>ROUND(I181*H181,2)</f>
        <v>0</v>
      </c>
      <c r="K181" s="137"/>
      <c r="L181" s="28"/>
      <c r="M181" s="138" t="s">
        <v>1</v>
      </c>
      <c r="N181" s="139" t="s">
        <v>32</v>
      </c>
      <c r="O181" s="140">
        <v>0</v>
      </c>
      <c r="P181" s="140">
        <f>O181*H181</f>
        <v>0</v>
      </c>
      <c r="Q181" s="140">
        <v>0</v>
      </c>
      <c r="R181" s="140">
        <f>Q181*H181</f>
        <v>0</v>
      </c>
      <c r="S181" s="140">
        <v>0</v>
      </c>
      <c r="T181" s="141">
        <f>S181*H181</f>
        <v>0</v>
      </c>
      <c r="AR181" s="142" t="s">
        <v>117</v>
      </c>
      <c r="AT181" s="142" t="s">
        <v>113</v>
      </c>
      <c r="AU181" s="142" t="s">
        <v>118</v>
      </c>
      <c r="AY181" s="16" t="s">
        <v>110</v>
      </c>
      <c r="BE181" s="143">
        <f>IF(N181="základná",J181,0)</f>
        <v>0</v>
      </c>
      <c r="BF181" s="143">
        <f>IF(N181="znížená",J181,0)</f>
        <v>0</v>
      </c>
      <c r="BG181" s="143">
        <f>IF(N181="zákl. prenesená",J181,0)</f>
        <v>0</v>
      </c>
      <c r="BH181" s="143">
        <f>IF(N181="zníž. prenesená",J181,0)</f>
        <v>0</v>
      </c>
      <c r="BI181" s="143">
        <f>IF(N181="nulová",J181,0)</f>
        <v>0</v>
      </c>
      <c r="BJ181" s="16" t="s">
        <v>118</v>
      </c>
      <c r="BK181" s="143">
        <f>ROUND(I181*H181,2)</f>
        <v>0</v>
      </c>
      <c r="BL181" s="16" t="s">
        <v>117</v>
      </c>
      <c r="BM181" s="142" t="s">
        <v>209</v>
      </c>
    </row>
    <row r="182" spans="2:65" s="13" customFormat="1">
      <c r="B182" s="150"/>
      <c r="D182" s="145" t="s">
        <v>119</v>
      </c>
      <c r="E182" s="151" t="s">
        <v>1</v>
      </c>
      <c r="F182" s="152" t="s">
        <v>355</v>
      </c>
      <c r="H182" s="153">
        <v>172.8</v>
      </c>
      <c r="L182" s="150"/>
      <c r="M182" s="154"/>
      <c r="T182" s="155"/>
      <c r="AT182" s="151" t="s">
        <v>119</v>
      </c>
      <c r="AU182" s="151" t="s">
        <v>118</v>
      </c>
      <c r="AV182" s="13" t="s">
        <v>118</v>
      </c>
      <c r="AW182" s="13" t="s">
        <v>24</v>
      </c>
      <c r="AX182" s="13" t="s">
        <v>66</v>
      </c>
      <c r="AY182" s="151" t="s">
        <v>110</v>
      </c>
    </row>
    <row r="183" spans="2:65" s="14" customFormat="1">
      <c r="B183" s="156"/>
      <c r="D183" s="145" t="s">
        <v>119</v>
      </c>
      <c r="E183" s="157" t="s">
        <v>1</v>
      </c>
      <c r="F183" s="158" t="s">
        <v>124</v>
      </c>
      <c r="H183" s="159">
        <v>172.8</v>
      </c>
      <c r="L183" s="156"/>
      <c r="M183" s="160"/>
      <c r="T183" s="161"/>
      <c r="AT183" s="157" t="s">
        <v>119</v>
      </c>
      <c r="AU183" s="157" t="s">
        <v>118</v>
      </c>
      <c r="AV183" s="14" t="s">
        <v>117</v>
      </c>
      <c r="AW183" s="14" t="s">
        <v>24</v>
      </c>
      <c r="AX183" s="14" t="s">
        <v>74</v>
      </c>
      <c r="AY183" s="157" t="s">
        <v>110</v>
      </c>
    </row>
    <row r="184" spans="2:65" s="1" customFormat="1" ht="24.2" customHeight="1">
      <c r="B184" s="130"/>
      <c r="C184" s="131" t="s">
        <v>210</v>
      </c>
      <c r="D184" s="131" t="s">
        <v>113</v>
      </c>
      <c r="E184" s="132" t="s">
        <v>211</v>
      </c>
      <c r="F184" s="133" t="s">
        <v>212</v>
      </c>
      <c r="G184" s="134" t="s">
        <v>213</v>
      </c>
      <c r="H184" s="135">
        <v>2.25</v>
      </c>
      <c r="I184" s="136"/>
      <c r="J184" s="136">
        <f>ROUND(I184*H184,2)</f>
        <v>0</v>
      </c>
      <c r="K184" s="137"/>
      <c r="L184" s="28"/>
      <c r="M184" s="138" t="s">
        <v>1</v>
      </c>
      <c r="N184" s="139" t="s">
        <v>32</v>
      </c>
      <c r="O184" s="140">
        <v>3.6269999999999998</v>
      </c>
      <c r="P184" s="140">
        <f>O184*H184</f>
        <v>8.1607500000000002</v>
      </c>
      <c r="Q184" s="140">
        <v>0</v>
      </c>
      <c r="R184" s="140">
        <f>Q184*H184</f>
        <v>0</v>
      </c>
      <c r="S184" s="140">
        <v>1.875</v>
      </c>
      <c r="T184" s="141">
        <f>S184*H184</f>
        <v>4.21875</v>
      </c>
      <c r="AR184" s="142" t="s">
        <v>117</v>
      </c>
      <c r="AT184" s="142" t="s">
        <v>113</v>
      </c>
      <c r="AU184" s="142" t="s">
        <v>118</v>
      </c>
      <c r="AY184" s="16" t="s">
        <v>110</v>
      </c>
      <c r="BE184" s="143">
        <f>IF(N184="základná",J184,0)</f>
        <v>0</v>
      </c>
      <c r="BF184" s="143">
        <f>IF(N184="znížená",J184,0)</f>
        <v>0</v>
      </c>
      <c r="BG184" s="143">
        <f>IF(N184="zákl. prenesená",J184,0)</f>
        <v>0</v>
      </c>
      <c r="BH184" s="143">
        <f>IF(N184="zníž. prenesená",J184,0)</f>
        <v>0</v>
      </c>
      <c r="BI184" s="143">
        <f>IF(N184="nulová",J184,0)</f>
        <v>0</v>
      </c>
      <c r="BJ184" s="16" t="s">
        <v>118</v>
      </c>
      <c r="BK184" s="143">
        <f>ROUND(I184*H184,2)</f>
        <v>0</v>
      </c>
      <c r="BL184" s="16" t="s">
        <v>117</v>
      </c>
      <c r="BM184" s="142" t="s">
        <v>214</v>
      </c>
    </row>
    <row r="185" spans="2:65" s="13" customFormat="1">
      <c r="B185" s="150"/>
      <c r="D185" s="145" t="s">
        <v>119</v>
      </c>
      <c r="E185" s="151" t="s">
        <v>1</v>
      </c>
      <c r="F185" s="152" t="s">
        <v>215</v>
      </c>
      <c r="H185" s="153">
        <v>2.25</v>
      </c>
      <c r="L185" s="150"/>
      <c r="M185" s="154"/>
      <c r="T185" s="155"/>
      <c r="AT185" s="151" t="s">
        <v>119</v>
      </c>
      <c r="AU185" s="151" t="s">
        <v>118</v>
      </c>
      <c r="AV185" s="13" t="s">
        <v>118</v>
      </c>
      <c r="AW185" s="13" t="s">
        <v>24</v>
      </c>
      <c r="AX185" s="13" t="s">
        <v>66</v>
      </c>
      <c r="AY185" s="151" t="s">
        <v>110</v>
      </c>
    </row>
    <row r="186" spans="2:65" s="14" customFormat="1">
      <c r="B186" s="156"/>
      <c r="D186" s="145" t="s">
        <v>119</v>
      </c>
      <c r="E186" s="157" t="s">
        <v>1</v>
      </c>
      <c r="F186" s="158" t="s">
        <v>124</v>
      </c>
      <c r="H186" s="159">
        <v>2.25</v>
      </c>
      <c r="L186" s="156"/>
      <c r="M186" s="160"/>
      <c r="T186" s="161"/>
      <c r="AT186" s="157" t="s">
        <v>119</v>
      </c>
      <c r="AU186" s="157" t="s">
        <v>118</v>
      </c>
      <c r="AV186" s="14" t="s">
        <v>117</v>
      </c>
      <c r="AW186" s="14" t="s">
        <v>24</v>
      </c>
      <c r="AX186" s="14" t="s">
        <v>74</v>
      </c>
      <c r="AY186" s="157" t="s">
        <v>110</v>
      </c>
    </row>
    <row r="187" spans="2:65" s="1" customFormat="1" ht="24.2" customHeight="1">
      <c r="B187" s="130"/>
      <c r="C187" s="131" t="s">
        <v>163</v>
      </c>
      <c r="D187" s="131" t="s">
        <v>113</v>
      </c>
      <c r="E187" s="132" t="s">
        <v>216</v>
      </c>
      <c r="F187" s="133" t="s">
        <v>356</v>
      </c>
      <c r="G187" s="134" t="s">
        <v>116</v>
      </c>
      <c r="H187" s="135">
        <v>57.6</v>
      </c>
      <c r="I187" s="136"/>
      <c r="J187" s="136">
        <f>ROUND(I187*H187,2)</f>
        <v>0</v>
      </c>
      <c r="K187" s="137"/>
      <c r="L187" s="28"/>
      <c r="M187" s="138" t="s">
        <v>1</v>
      </c>
      <c r="N187" s="139" t="s">
        <v>32</v>
      </c>
      <c r="O187" s="140">
        <v>0.19500000000000001</v>
      </c>
      <c r="P187" s="140">
        <f>O187*H187</f>
        <v>11.232000000000001</v>
      </c>
      <c r="Q187" s="140">
        <v>4.2700000000000001E-5</v>
      </c>
      <c r="R187" s="140">
        <f>Q187*H187</f>
        <v>2.4595200000000002E-3</v>
      </c>
      <c r="S187" s="140">
        <v>0</v>
      </c>
      <c r="T187" s="141">
        <f>S187*H187</f>
        <v>0</v>
      </c>
      <c r="AR187" s="142" t="s">
        <v>117</v>
      </c>
      <c r="AT187" s="142" t="s">
        <v>113</v>
      </c>
      <c r="AU187" s="142" t="s">
        <v>118</v>
      </c>
      <c r="AY187" s="16" t="s">
        <v>110</v>
      </c>
      <c r="BE187" s="143">
        <f>IF(N187="základná",J187,0)</f>
        <v>0</v>
      </c>
      <c r="BF187" s="143">
        <f>IF(N187="znížená",J187,0)</f>
        <v>0</v>
      </c>
      <c r="BG187" s="143">
        <f>IF(N187="zákl. prenesená",J187,0)</f>
        <v>0</v>
      </c>
      <c r="BH187" s="143">
        <f>IF(N187="zníž. prenesená",J187,0)</f>
        <v>0</v>
      </c>
      <c r="BI187" s="143">
        <f>IF(N187="nulová",J187,0)</f>
        <v>0</v>
      </c>
      <c r="BJ187" s="16" t="s">
        <v>118</v>
      </c>
      <c r="BK187" s="143">
        <f>ROUND(I187*H187,2)</f>
        <v>0</v>
      </c>
      <c r="BL187" s="16" t="s">
        <v>117</v>
      </c>
      <c r="BM187" s="142" t="s">
        <v>217</v>
      </c>
    </row>
    <row r="188" spans="2:65" s="13" customFormat="1">
      <c r="B188" s="150"/>
      <c r="D188" s="145" t="s">
        <v>119</v>
      </c>
      <c r="E188" s="151" t="s">
        <v>1</v>
      </c>
      <c r="F188" s="152" t="s">
        <v>218</v>
      </c>
      <c r="H188" s="153">
        <v>57.6</v>
      </c>
      <c r="L188" s="150"/>
      <c r="M188" s="154"/>
      <c r="T188" s="155"/>
      <c r="AT188" s="151" t="s">
        <v>119</v>
      </c>
      <c r="AU188" s="151" t="s">
        <v>118</v>
      </c>
      <c r="AV188" s="13" t="s">
        <v>118</v>
      </c>
      <c r="AW188" s="13" t="s">
        <v>24</v>
      </c>
      <c r="AX188" s="13" t="s">
        <v>66</v>
      </c>
      <c r="AY188" s="151" t="s">
        <v>110</v>
      </c>
    </row>
    <row r="189" spans="2:65" s="14" customFormat="1">
      <c r="B189" s="156"/>
      <c r="D189" s="145" t="s">
        <v>119</v>
      </c>
      <c r="E189" s="157" t="s">
        <v>1</v>
      </c>
      <c r="F189" s="158" t="s">
        <v>124</v>
      </c>
      <c r="H189" s="159">
        <v>57.6</v>
      </c>
      <c r="L189" s="156"/>
      <c r="M189" s="160"/>
      <c r="T189" s="161"/>
      <c r="AT189" s="157" t="s">
        <v>119</v>
      </c>
      <c r="AU189" s="157" t="s">
        <v>118</v>
      </c>
      <c r="AV189" s="14" t="s">
        <v>117</v>
      </c>
      <c r="AW189" s="14" t="s">
        <v>24</v>
      </c>
      <c r="AX189" s="14" t="s">
        <v>74</v>
      </c>
      <c r="AY189" s="157" t="s">
        <v>110</v>
      </c>
    </row>
    <row r="190" spans="2:65" s="1" customFormat="1" ht="24.2" customHeight="1">
      <c r="B190" s="130"/>
      <c r="C190" s="131" t="s">
        <v>219</v>
      </c>
      <c r="D190" s="131" t="s">
        <v>113</v>
      </c>
      <c r="E190" s="132" t="s">
        <v>220</v>
      </c>
      <c r="F190" s="133" t="s">
        <v>221</v>
      </c>
      <c r="G190" s="134" t="s">
        <v>116</v>
      </c>
      <c r="H190" s="135">
        <v>57.6</v>
      </c>
      <c r="I190" s="136"/>
      <c r="J190" s="136">
        <f>ROUND(I190*H190,2)</f>
        <v>0</v>
      </c>
      <c r="K190" s="137"/>
      <c r="L190" s="28"/>
      <c r="M190" s="138" t="s">
        <v>1</v>
      </c>
      <c r="N190" s="139" t="s">
        <v>32</v>
      </c>
      <c r="O190" s="140">
        <v>0</v>
      </c>
      <c r="P190" s="140">
        <f>O190*H190</f>
        <v>0</v>
      </c>
      <c r="Q190" s="140">
        <v>0</v>
      </c>
      <c r="R190" s="140">
        <f>Q190*H190</f>
        <v>0</v>
      </c>
      <c r="S190" s="140">
        <v>0</v>
      </c>
      <c r="T190" s="141">
        <f>S190*H190</f>
        <v>0</v>
      </c>
      <c r="AR190" s="142" t="s">
        <v>117</v>
      </c>
      <c r="AT190" s="142" t="s">
        <v>113</v>
      </c>
      <c r="AU190" s="142" t="s">
        <v>118</v>
      </c>
      <c r="AY190" s="16" t="s">
        <v>110</v>
      </c>
      <c r="BE190" s="143">
        <f>IF(N190="základná",J190,0)</f>
        <v>0</v>
      </c>
      <c r="BF190" s="143">
        <f>IF(N190="znížená",J190,0)</f>
        <v>0</v>
      </c>
      <c r="BG190" s="143">
        <f>IF(N190="zákl. prenesená",J190,0)</f>
        <v>0</v>
      </c>
      <c r="BH190" s="143">
        <f>IF(N190="zníž. prenesená",J190,0)</f>
        <v>0</v>
      </c>
      <c r="BI190" s="143">
        <f>IF(N190="nulová",J190,0)</f>
        <v>0</v>
      </c>
      <c r="BJ190" s="16" t="s">
        <v>118</v>
      </c>
      <c r="BK190" s="143">
        <f>ROUND(I190*H190,2)</f>
        <v>0</v>
      </c>
      <c r="BL190" s="16" t="s">
        <v>117</v>
      </c>
      <c r="BM190" s="142" t="s">
        <v>222</v>
      </c>
    </row>
    <row r="191" spans="2:65" s="1" customFormat="1" ht="21.75" customHeight="1">
      <c r="B191" s="130"/>
      <c r="C191" s="131" t="s">
        <v>168</v>
      </c>
      <c r="D191" s="131" t="s">
        <v>113</v>
      </c>
      <c r="E191" s="132" t="s">
        <v>223</v>
      </c>
      <c r="F191" s="133" t="s">
        <v>224</v>
      </c>
      <c r="G191" s="134" t="s">
        <v>129</v>
      </c>
      <c r="H191" s="135">
        <v>21.024999999999999</v>
      </c>
      <c r="I191" s="136"/>
      <c r="J191" s="136">
        <f>ROUND(I191*H191,2)</f>
        <v>0</v>
      </c>
      <c r="K191" s="137"/>
      <c r="L191" s="28"/>
      <c r="M191" s="138" t="s">
        <v>1</v>
      </c>
      <c r="N191" s="139" t="s">
        <v>32</v>
      </c>
      <c r="O191" s="140">
        <v>0</v>
      </c>
      <c r="P191" s="140">
        <f>O191*H191</f>
        <v>0</v>
      </c>
      <c r="Q191" s="140">
        <v>0</v>
      </c>
      <c r="R191" s="140">
        <f>Q191*H191</f>
        <v>0</v>
      </c>
      <c r="S191" s="140">
        <v>0</v>
      </c>
      <c r="T191" s="141">
        <f>S191*H191</f>
        <v>0</v>
      </c>
      <c r="AR191" s="142" t="s">
        <v>117</v>
      </c>
      <c r="AT191" s="142" t="s">
        <v>113</v>
      </c>
      <c r="AU191" s="142" t="s">
        <v>118</v>
      </c>
      <c r="AY191" s="16" t="s">
        <v>110</v>
      </c>
      <c r="BE191" s="143">
        <f>IF(N191="základná",J191,0)</f>
        <v>0</v>
      </c>
      <c r="BF191" s="143">
        <f>IF(N191="znížená",J191,0)</f>
        <v>0</v>
      </c>
      <c r="BG191" s="143">
        <f>IF(N191="zákl. prenesená",J191,0)</f>
        <v>0</v>
      </c>
      <c r="BH191" s="143">
        <f>IF(N191="zníž. prenesená",J191,0)</f>
        <v>0</v>
      </c>
      <c r="BI191" s="143">
        <f>IF(N191="nulová",J191,0)</f>
        <v>0</v>
      </c>
      <c r="BJ191" s="16" t="s">
        <v>118</v>
      </c>
      <c r="BK191" s="143">
        <f>ROUND(I191*H191,2)</f>
        <v>0</v>
      </c>
      <c r="BL191" s="16" t="s">
        <v>117</v>
      </c>
      <c r="BM191" s="142" t="s">
        <v>225</v>
      </c>
    </row>
    <row r="192" spans="2:65" s="13" customFormat="1">
      <c r="B192" s="150"/>
      <c r="D192" s="145" t="s">
        <v>119</v>
      </c>
      <c r="E192" s="151" t="s">
        <v>1</v>
      </c>
      <c r="F192" s="152" t="s">
        <v>226</v>
      </c>
      <c r="H192" s="153">
        <v>7.2</v>
      </c>
      <c r="L192" s="150"/>
      <c r="M192" s="154"/>
      <c r="T192" s="155"/>
      <c r="AT192" s="151" t="s">
        <v>119</v>
      </c>
      <c r="AU192" s="151" t="s">
        <v>118</v>
      </c>
      <c r="AV192" s="13" t="s">
        <v>118</v>
      </c>
      <c r="AW192" s="13" t="s">
        <v>24</v>
      </c>
      <c r="AX192" s="13" t="s">
        <v>66</v>
      </c>
      <c r="AY192" s="151" t="s">
        <v>110</v>
      </c>
    </row>
    <row r="193" spans="2:65" s="13" customFormat="1">
      <c r="B193" s="150"/>
      <c r="D193" s="145" t="s">
        <v>119</v>
      </c>
      <c r="E193" s="151" t="s">
        <v>1</v>
      </c>
      <c r="F193" s="152" t="s">
        <v>227</v>
      </c>
      <c r="H193" s="153">
        <v>12</v>
      </c>
      <c r="L193" s="150"/>
      <c r="M193" s="154"/>
      <c r="T193" s="155"/>
      <c r="AT193" s="151" t="s">
        <v>119</v>
      </c>
      <c r="AU193" s="151" t="s">
        <v>118</v>
      </c>
      <c r="AV193" s="13" t="s">
        <v>118</v>
      </c>
      <c r="AW193" s="13" t="s">
        <v>24</v>
      </c>
      <c r="AX193" s="13" t="s">
        <v>66</v>
      </c>
      <c r="AY193" s="151" t="s">
        <v>110</v>
      </c>
    </row>
    <row r="194" spans="2:65" s="13" customFormat="1">
      <c r="B194" s="150"/>
      <c r="D194" s="145" t="s">
        <v>119</v>
      </c>
      <c r="E194" s="151" t="s">
        <v>1</v>
      </c>
      <c r="F194" s="152" t="s">
        <v>123</v>
      </c>
      <c r="H194" s="153">
        <v>1.8251999999999999</v>
      </c>
      <c r="L194" s="150"/>
      <c r="M194" s="154"/>
      <c r="T194" s="155"/>
      <c r="AT194" s="151" t="s">
        <v>119</v>
      </c>
      <c r="AU194" s="151" t="s">
        <v>118</v>
      </c>
      <c r="AV194" s="13" t="s">
        <v>118</v>
      </c>
      <c r="AW194" s="13" t="s">
        <v>24</v>
      </c>
      <c r="AX194" s="13" t="s">
        <v>66</v>
      </c>
      <c r="AY194" s="151" t="s">
        <v>110</v>
      </c>
    </row>
    <row r="195" spans="2:65" s="14" customFormat="1">
      <c r="B195" s="156"/>
      <c r="D195" s="145" t="s">
        <v>119</v>
      </c>
      <c r="E195" s="157" t="s">
        <v>1</v>
      </c>
      <c r="F195" s="158" t="s">
        <v>124</v>
      </c>
      <c r="H195" s="159">
        <v>21.025199999999998</v>
      </c>
      <c r="L195" s="156"/>
      <c r="M195" s="160"/>
      <c r="T195" s="161"/>
      <c r="AT195" s="157" t="s">
        <v>119</v>
      </c>
      <c r="AU195" s="157" t="s">
        <v>118</v>
      </c>
      <c r="AV195" s="14" t="s">
        <v>117</v>
      </c>
      <c r="AW195" s="14" t="s">
        <v>24</v>
      </c>
      <c r="AX195" s="14" t="s">
        <v>74</v>
      </c>
      <c r="AY195" s="157" t="s">
        <v>110</v>
      </c>
    </row>
    <row r="196" spans="2:65" s="1" customFormat="1" ht="24.2" customHeight="1">
      <c r="B196" s="130"/>
      <c r="C196" s="131" t="s">
        <v>7</v>
      </c>
      <c r="D196" s="131" t="s">
        <v>113</v>
      </c>
      <c r="E196" s="132" t="s">
        <v>228</v>
      </c>
      <c r="F196" s="133" t="s">
        <v>229</v>
      </c>
      <c r="G196" s="134" t="s">
        <v>129</v>
      </c>
      <c r="H196" s="135">
        <v>4</v>
      </c>
      <c r="I196" s="136"/>
      <c r="J196" s="136">
        <f>ROUND(I196*H196,2)</f>
        <v>0</v>
      </c>
      <c r="K196" s="137"/>
      <c r="L196" s="28"/>
      <c r="M196" s="138" t="s">
        <v>1</v>
      </c>
      <c r="N196" s="139" t="s">
        <v>32</v>
      </c>
      <c r="O196" s="140">
        <v>0</v>
      </c>
      <c r="P196" s="140">
        <f>O196*H196</f>
        <v>0</v>
      </c>
      <c r="Q196" s="140">
        <v>0</v>
      </c>
      <c r="R196" s="140">
        <f>Q196*H196</f>
        <v>0</v>
      </c>
      <c r="S196" s="140">
        <v>0</v>
      </c>
      <c r="T196" s="141">
        <f>S196*H196</f>
        <v>0</v>
      </c>
      <c r="AR196" s="142" t="s">
        <v>117</v>
      </c>
      <c r="AT196" s="142" t="s">
        <v>113</v>
      </c>
      <c r="AU196" s="142" t="s">
        <v>118</v>
      </c>
      <c r="AY196" s="16" t="s">
        <v>110</v>
      </c>
      <c r="BE196" s="143">
        <f>IF(N196="základná",J196,0)</f>
        <v>0</v>
      </c>
      <c r="BF196" s="143">
        <f>IF(N196="znížená",J196,0)</f>
        <v>0</v>
      </c>
      <c r="BG196" s="143">
        <f>IF(N196="zákl. prenesená",J196,0)</f>
        <v>0</v>
      </c>
      <c r="BH196" s="143">
        <f>IF(N196="zníž. prenesená",J196,0)</f>
        <v>0</v>
      </c>
      <c r="BI196" s="143">
        <f>IF(N196="nulová",J196,0)</f>
        <v>0</v>
      </c>
      <c r="BJ196" s="16" t="s">
        <v>118</v>
      </c>
      <c r="BK196" s="143">
        <f>ROUND(I196*H196,2)</f>
        <v>0</v>
      </c>
      <c r="BL196" s="16" t="s">
        <v>117</v>
      </c>
      <c r="BM196" s="142" t="s">
        <v>230</v>
      </c>
    </row>
    <row r="197" spans="2:65" s="13" customFormat="1">
      <c r="B197" s="150"/>
      <c r="D197" s="145" t="s">
        <v>119</v>
      </c>
      <c r="E197" s="151" t="s">
        <v>1</v>
      </c>
      <c r="F197" s="152" t="s">
        <v>231</v>
      </c>
      <c r="H197" s="153">
        <v>4</v>
      </c>
      <c r="L197" s="150"/>
      <c r="M197" s="154"/>
      <c r="T197" s="155"/>
      <c r="AT197" s="151" t="s">
        <v>119</v>
      </c>
      <c r="AU197" s="151" t="s">
        <v>118</v>
      </c>
      <c r="AV197" s="13" t="s">
        <v>118</v>
      </c>
      <c r="AW197" s="13" t="s">
        <v>24</v>
      </c>
      <c r="AX197" s="13" t="s">
        <v>66</v>
      </c>
      <c r="AY197" s="151" t="s">
        <v>110</v>
      </c>
    </row>
    <row r="198" spans="2:65" s="14" customFormat="1">
      <c r="B198" s="156"/>
      <c r="D198" s="145" t="s">
        <v>119</v>
      </c>
      <c r="E198" s="157" t="s">
        <v>1</v>
      </c>
      <c r="F198" s="158" t="s">
        <v>124</v>
      </c>
      <c r="H198" s="159">
        <v>4</v>
      </c>
      <c r="L198" s="156"/>
      <c r="M198" s="160"/>
      <c r="T198" s="161"/>
      <c r="AT198" s="157" t="s">
        <v>119</v>
      </c>
      <c r="AU198" s="157" t="s">
        <v>118</v>
      </c>
      <c r="AV198" s="14" t="s">
        <v>117</v>
      </c>
      <c r="AW198" s="14" t="s">
        <v>24</v>
      </c>
      <c r="AX198" s="14" t="s">
        <v>74</v>
      </c>
      <c r="AY198" s="157" t="s">
        <v>110</v>
      </c>
    </row>
    <row r="199" spans="2:65" s="1" customFormat="1" ht="24.2" customHeight="1">
      <c r="B199" s="130"/>
      <c r="C199" s="131" t="s">
        <v>232</v>
      </c>
      <c r="D199" s="131" t="s">
        <v>113</v>
      </c>
      <c r="E199" s="132" t="s">
        <v>233</v>
      </c>
      <c r="F199" s="133" t="s">
        <v>234</v>
      </c>
      <c r="G199" s="134" t="s">
        <v>116</v>
      </c>
      <c r="H199" s="135">
        <v>93.983999999999995</v>
      </c>
      <c r="I199" s="136"/>
      <c r="J199" s="136">
        <f>ROUND(I199*H199,2)</f>
        <v>0</v>
      </c>
      <c r="K199" s="137"/>
      <c r="L199" s="28"/>
      <c r="M199" s="138" t="s">
        <v>1</v>
      </c>
      <c r="N199" s="139" t="s">
        <v>32</v>
      </c>
      <c r="O199" s="140">
        <v>0.32217000000000001</v>
      </c>
      <c r="P199" s="140">
        <f>O199*H199</f>
        <v>30.27882528</v>
      </c>
      <c r="Q199" s="140">
        <v>0</v>
      </c>
      <c r="R199" s="140">
        <f>Q199*H199</f>
        <v>0</v>
      </c>
      <c r="S199" s="140">
        <v>2.5000000000000001E-2</v>
      </c>
      <c r="T199" s="141">
        <f>S199*H199</f>
        <v>2.3496000000000001</v>
      </c>
      <c r="AR199" s="142" t="s">
        <v>117</v>
      </c>
      <c r="AT199" s="142" t="s">
        <v>113</v>
      </c>
      <c r="AU199" s="142" t="s">
        <v>118</v>
      </c>
      <c r="AY199" s="16" t="s">
        <v>110</v>
      </c>
      <c r="BE199" s="143">
        <f>IF(N199="základná",J199,0)</f>
        <v>0</v>
      </c>
      <c r="BF199" s="143">
        <f>IF(N199="znížená",J199,0)</f>
        <v>0</v>
      </c>
      <c r="BG199" s="143">
        <f>IF(N199="zákl. prenesená",J199,0)</f>
        <v>0</v>
      </c>
      <c r="BH199" s="143">
        <f>IF(N199="zníž. prenesená",J199,0)</f>
        <v>0</v>
      </c>
      <c r="BI199" s="143">
        <f>IF(N199="nulová",J199,0)</f>
        <v>0</v>
      </c>
      <c r="BJ199" s="16" t="s">
        <v>118</v>
      </c>
      <c r="BK199" s="143">
        <f>ROUND(I199*H199,2)</f>
        <v>0</v>
      </c>
      <c r="BL199" s="16" t="s">
        <v>117</v>
      </c>
      <c r="BM199" s="142" t="s">
        <v>235</v>
      </c>
    </row>
    <row r="200" spans="2:65" s="13" customFormat="1">
      <c r="B200" s="150"/>
      <c r="D200" s="145" t="s">
        <v>119</v>
      </c>
      <c r="E200" s="151" t="s">
        <v>1</v>
      </c>
      <c r="F200" s="152" t="s">
        <v>135</v>
      </c>
      <c r="H200" s="153">
        <v>113.96</v>
      </c>
      <c r="L200" s="150"/>
      <c r="M200" s="154"/>
      <c r="T200" s="155"/>
      <c r="AT200" s="151" t="s">
        <v>119</v>
      </c>
      <c r="AU200" s="151" t="s">
        <v>118</v>
      </c>
      <c r="AV200" s="13" t="s">
        <v>118</v>
      </c>
      <c r="AW200" s="13" t="s">
        <v>24</v>
      </c>
      <c r="AX200" s="13" t="s">
        <v>66</v>
      </c>
      <c r="AY200" s="151" t="s">
        <v>110</v>
      </c>
    </row>
    <row r="201" spans="2:65" s="12" customFormat="1">
      <c r="B201" s="144"/>
      <c r="D201" s="145" t="s">
        <v>119</v>
      </c>
      <c r="E201" s="146" t="s">
        <v>1</v>
      </c>
      <c r="F201" s="147" t="s">
        <v>136</v>
      </c>
      <c r="H201" s="146" t="s">
        <v>1</v>
      </c>
      <c r="L201" s="144"/>
      <c r="M201" s="148"/>
      <c r="T201" s="149"/>
      <c r="AT201" s="146" t="s">
        <v>119</v>
      </c>
      <c r="AU201" s="146" t="s">
        <v>118</v>
      </c>
      <c r="AV201" s="12" t="s">
        <v>74</v>
      </c>
      <c r="AW201" s="12" t="s">
        <v>24</v>
      </c>
      <c r="AX201" s="12" t="s">
        <v>66</v>
      </c>
      <c r="AY201" s="146" t="s">
        <v>110</v>
      </c>
    </row>
    <row r="202" spans="2:65" s="13" customFormat="1">
      <c r="B202" s="150"/>
      <c r="D202" s="145" t="s">
        <v>119</v>
      </c>
      <c r="E202" s="151" t="s">
        <v>1</v>
      </c>
      <c r="F202" s="152" t="s">
        <v>137</v>
      </c>
      <c r="H202" s="153">
        <v>-7.5600000000000005</v>
      </c>
      <c r="L202" s="150"/>
      <c r="M202" s="154"/>
      <c r="T202" s="155"/>
      <c r="AT202" s="151" t="s">
        <v>119</v>
      </c>
      <c r="AU202" s="151" t="s">
        <v>118</v>
      </c>
      <c r="AV202" s="13" t="s">
        <v>118</v>
      </c>
      <c r="AW202" s="13" t="s">
        <v>24</v>
      </c>
      <c r="AX202" s="13" t="s">
        <v>66</v>
      </c>
      <c r="AY202" s="151" t="s">
        <v>110</v>
      </c>
    </row>
    <row r="203" spans="2:65" s="13" customFormat="1">
      <c r="B203" s="150"/>
      <c r="D203" s="145" t="s">
        <v>119</v>
      </c>
      <c r="E203" s="151" t="s">
        <v>1</v>
      </c>
      <c r="F203" s="152" t="s">
        <v>138</v>
      </c>
      <c r="H203" s="153">
        <v>-3.24</v>
      </c>
      <c r="L203" s="150"/>
      <c r="M203" s="154"/>
      <c r="T203" s="155"/>
      <c r="AT203" s="151" t="s">
        <v>119</v>
      </c>
      <c r="AU203" s="151" t="s">
        <v>118</v>
      </c>
      <c r="AV203" s="13" t="s">
        <v>118</v>
      </c>
      <c r="AW203" s="13" t="s">
        <v>24</v>
      </c>
      <c r="AX203" s="13" t="s">
        <v>66</v>
      </c>
      <c r="AY203" s="151" t="s">
        <v>110</v>
      </c>
    </row>
    <row r="204" spans="2:65" s="13" customFormat="1" ht="22.5">
      <c r="B204" s="150"/>
      <c r="D204" s="145" t="s">
        <v>119</v>
      </c>
      <c r="E204" s="151" t="s">
        <v>1</v>
      </c>
      <c r="F204" s="152" t="s">
        <v>139</v>
      </c>
      <c r="H204" s="153">
        <v>-5.4756</v>
      </c>
      <c r="L204" s="150"/>
      <c r="M204" s="154"/>
      <c r="T204" s="155"/>
      <c r="AT204" s="151" t="s">
        <v>119</v>
      </c>
      <c r="AU204" s="151" t="s">
        <v>118</v>
      </c>
      <c r="AV204" s="13" t="s">
        <v>118</v>
      </c>
      <c r="AW204" s="13" t="s">
        <v>24</v>
      </c>
      <c r="AX204" s="13" t="s">
        <v>66</v>
      </c>
      <c r="AY204" s="151" t="s">
        <v>110</v>
      </c>
    </row>
    <row r="205" spans="2:65" s="13" customFormat="1">
      <c r="B205" s="150"/>
      <c r="D205" s="145" t="s">
        <v>119</v>
      </c>
      <c r="E205" s="151" t="s">
        <v>1</v>
      </c>
      <c r="F205" s="152" t="s">
        <v>140</v>
      </c>
      <c r="H205" s="153">
        <v>-3.7</v>
      </c>
      <c r="L205" s="150"/>
      <c r="M205" s="154"/>
      <c r="T205" s="155"/>
      <c r="AT205" s="151" t="s">
        <v>119</v>
      </c>
      <c r="AU205" s="151" t="s">
        <v>118</v>
      </c>
      <c r="AV205" s="13" t="s">
        <v>118</v>
      </c>
      <c r="AW205" s="13" t="s">
        <v>24</v>
      </c>
      <c r="AX205" s="13" t="s">
        <v>66</v>
      </c>
      <c r="AY205" s="151" t="s">
        <v>110</v>
      </c>
    </row>
    <row r="206" spans="2:65" s="14" customFormat="1">
      <c r="B206" s="156"/>
      <c r="D206" s="145" t="s">
        <v>119</v>
      </c>
      <c r="E206" s="157" t="s">
        <v>1</v>
      </c>
      <c r="F206" s="158" t="s">
        <v>124</v>
      </c>
      <c r="H206" s="159">
        <v>93.984399999999994</v>
      </c>
      <c r="L206" s="156"/>
      <c r="M206" s="160"/>
      <c r="T206" s="161"/>
      <c r="AT206" s="157" t="s">
        <v>119</v>
      </c>
      <c r="AU206" s="157" t="s">
        <v>118</v>
      </c>
      <c r="AV206" s="14" t="s">
        <v>117</v>
      </c>
      <c r="AW206" s="14" t="s">
        <v>24</v>
      </c>
      <c r="AX206" s="14" t="s">
        <v>74</v>
      </c>
      <c r="AY206" s="157" t="s">
        <v>110</v>
      </c>
    </row>
    <row r="207" spans="2:65" s="1" customFormat="1" ht="37.9" customHeight="1">
      <c r="B207" s="130"/>
      <c r="C207" s="131" t="s">
        <v>171</v>
      </c>
      <c r="D207" s="131" t="s">
        <v>113</v>
      </c>
      <c r="E207" s="132" t="s">
        <v>236</v>
      </c>
      <c r="F207" s="133" t="s">
        <v>237</v>
      </c>
      <c r="G207" s="134" t="s">
        <v>116</v>
      </c>
      <c r="H207" s="135">
        <v>3</v>
      </c>
      <c r="I207" s="136"/>
      <c r="J207" s="136">
        <f>ROUND(I207*H207,2)</f>
        <v>0</v>
      </c>
      <c r="K207" s="137"/>
      <c r="L207" s="28"/>
      <c r="M207" s="138" t="s">
        <v>1</v>
      </c>
      <c r="N207" s="139" t="s">
        <v>32</v>
      </c>
      <c r="O207" s="140">
        <v>0</v>
      </c>
      <c r="P207" s="140">
        <f>O207*H207</f>
        <v>0</v>
      </c>
      <c r="Q207" s="140">
        <v>0</v>
      </c>
      <c r="R207" s="140">
        <f>Q207*H207</f>
        <v>0</v>
      </c>
      <c r="S207" s="140">
        <v>0</v>
      </c>
      <c r="T207" s="141">
        <f>S207*H207</f>
        <v>0</v>
      </c>
      <c r="AR207" s="142" t="s">
        <v>117</v>
      </c>
      <c r="AT207" s="142" t="s">
        <v>113</v>
      </c>
      <c r="AU207" s="142" t="s">
        <v>118</v>
      </c>
      <c r="AY207" s="16" t="s">
        <v>110</v>
      </c>
      <c r="BE207" s="143">
        <f>IF(N207="základná",J207,0)</f>
        <v>0</v>
      </c>
      <c r="BF207" s="143">
        <f>IF(N207="znížená",J207,0)</f>
        <v>0</v>
      </c>
      <c r="BG207" s="143">
        <f>IF(N207="zákl. prenesená",J207,0)</f>
        <v>0</v>
      </c>
      <c r="BH207" s="143">
        <f>IF(N207="zníž. prenesená",J207,0)</f>
        <v>0</v>
      </c>
      <c r="BI207" s="143">
        <f>IF(N207="nulová",J207,0)</f>
        <v>0</v>
      </c>
      <c r="BJ207" s="16" t="s">
        <v>118</v>
      </c>
      <c r="BK207" s="143">
        <f>ROUND(I207*H207,2)</f>
        <v>0</v>
      </c>
      <c r="BL207" s="16" t="s">
        <v>117</v>
      </c>
      <c r="BM207" s="142" t="s">
        <v>238</v>
      </c>
    </row>
    <row r="208" spans="2:65" s="1" customFormat="1" ht="24.2" customHeight="1">
      <c r="B208" s="130"/>
      <c r="C208" s="131" t="s">
        <v>239</v>
      </c>
      <c r="D208" s="131" t="s">
        <v>113</v>
      </c>
      <c r="E208" s="132" t="s">
        <v>240</v>
      </c>
      <c r="F208" s="133" t="s">
        <v>241</v>
      </c>
      <c r="G208" s="134" t="s">
        <v>242</v>
      </c>
      <c r="H208" s="135">
        <v>2.9649999999999999</v>
      </c>
      <c r="I208" s="136"/>
      <c r="J208" s="136">
        <f>ROUND(I208*H208,2)</f>
        <v>0</v>
      </c>
      <c r="K208" s="137"/>
      <c r="L208" s="28"/>
      <c r="M208" s="138" t="s">
        <v>1</v>
      </c>
      <c r="N208" s="139" t="s">
        <v>32</v>
      </c>
      <c r="O208" s="140">
        <v>0</v>
      </c>
      <c r="P208" s="140">
        <f>O208*H208</f>
        <v>0</v>
      </c>
      <c r="Q208" s="140">
        <v>0</v>
      </c>
      <c r="R208" s="140">
        <f>Q208*H208</f>
        <v>0</v>
      </c>
      <c r="S208" s="140">
        <v>0</v>
      </c>
      <c r="T208" s="141">
        <f>S208*H208</f>
        <v>0</v>
      </c>
      <c r="AR208" s="142" t="s">
        <v>117</v>
      </c>
      <c r="AT208" s="142" t="s">
        <v>113</v>
      </c>
      <c r="AU208" s="142" t="s">
        <v>118</v>
      </c>
      <c r="AY208" s="16" t="s">
        <v>110</v>
      </c>
      <c r="BE208" s="143">
        <f>IF(N208="základná",J208,0)</f>
        <v>0</v>
      </c>
      <c r="BF208" s="143">
        <f>IF(N208="znížená",J208,0)</f>
        <v>0</v>
      </c>
      <c r="BG208" s="143">
        <f>IF(N208="zákl. prenesená",J208,0)</f>
        <v>0</v>
      </c>
      <c r="BH208" s="143">
        <f>IF(N208="zníž. prenesená",J208,0)</f>
        <v>0</v>
      </c>
      <c r="BI208" s="143">
        <f>IF(N208="nulová",J208,0)</f>
        <v>0</v>
      </c>
      <c r="BJ208" s="16" t="s">
        <v>118</v>
      </c>
      <c r="BK208" s="143">
        <f>ROUND(I208*H208,2)</f>
        <v>0</v>
      </c>
      <c r="BL208" s="16" t="s">
        <v>117</v>
      </c>
      <c r="BM208" s="142" t="s">
        <v>243</v>
      </c>
    </row>
    <row r="209" spans="2:65" s="1" customFormat="1" ht="24.2" customHeight="1">
      <c r="B209" s="130"/>
      <c r="C209" s="131" t="s">
        <v>177</v>
      </c>
      <c r="D209" s="131" t="s">
        <v>113</v>
      </c>
      <c r="E209" s="132" t="s">
        <v>244</v>
      </c>
      <c r="F209" s="133" t="s">
        <v>245</v>
      </c>
      <c r="G209" s="134" t="s">
        <v>242</v>
      </c>
      <c r="H209" s="135">
        <v>14.824999999999999</v>
      </c>
      <c r="I209" s="136"/>
      <c r="J209" s="136">
        <f>ROUND(I209*H209,2)</f>
        <v>0</v>
      </c>
      <c r="K209" s="137"/>
      <c r="L209" s="28"/>
      <c r="M209" s="138" t="s">
        <v>1</v>
      </c>
      <c r="N209" s="139" t="s">
        <v>32</v>
      </c>
      <c r="O209" s="140">
        <v>0</v>
      </c>
      <c r="P209" s="140">
        <f>O209*H209</f>
        <v>0</v>
      </c>
      <c r="Q209" s="140">
        <v>0</v>
      </c>
      <c r="R209" s="140">
        <f>Q209*H209</f>
        <v>0</v>
      </c>
      <c r="S209" s="140">
        <v>0</v>
      </c>
      <c r="T209" s="141">
        <f>S209*H209</f>
        <v>0</v>
      </c>
      <c r="AR209" s="142" t="s">
        <v>117</v>
      </c>
      <c r="AT209" s="142" t="s">
        <v>113</v>
      </c>
      <c r="AU209" s="142" t="s">
        <v>118</v>
      </c>
      <c r="AY209" s="16" t="s">
        <v>110</v>
      </c>
      <c r="BE209" s="143">
        <f>IF(N209="základná",J209,0)</f>
        <v>0</v>
      </c>
      <c r="BF209" s="143">
        <f>IF(N209="znížená",J209,0)</f>
        <v>0</v>
      </c>
      <c r="BG209" s="143">
        <f>IF(N209="zákl. prenesená",J209,0)</f>
        <v>0</v>
      </c>
      <c r="BH209" s="143">
        <f>IF(N209="zníž. prenesená",J209,0)</f>
        <v>0</v>
      </c>
      <c r="BI209" s="143">
        <f>IF(N209="nulová",J209,0)</f>
        <v>0</v>
      </c>
      <c r="BJ209" s="16" t="s">
        <v>118</v>
      </c>
      <c r="BK209" s="143">
        <f>ROUND(I209*H209,2)</f>
        <v>0</v>
      </c>
      <c r="BL209" s="16" t="s">
        <v>117</v>
      </c>
      <c r="BM209" s="142" t="s">
        <v>246</v>
      </c>
    </row>
    <row r="210" spans="2:65" s="13" customFormat="1">
      <c r="B210" s="150"/>
      <c r="D210" s="145" t="s">
        <v>119</v>
      </c>
      <c r="E210" s="151" t="s">
        <v>1</v>
      </c>
      <c r="F210" s="152" t="s">
        <v>247</v>
      </c>
      <c r="H210" s="153">
        <v>14.824999999999999</v>
      </c>
      <c r="L210" s="150"/>
      <c r="M210" s="154"/>
      <c r="T210" s="155"/>
      <c r="AT210" s="151" t="s">
        <v>119</v>
      </c>
      <c r="AU210" s="151" t="s">
        <v>118</v>
      </c>
      <c r="AV210" s="13" t="s">
        <v>118</v>
      </c>
      <c r="AW210" s="13" t="s">
        <v>24</v>
      </c>
      <c r="AX210" s="13" t="s">
        <v>66</v>
      </c>
      <c r="AY210" s="151" t="s">
        <v>110</v>
      </c>
    </row>
    <row r="211" spans="2:65" s="14" customFormat="1">
      <c r="B211" s="156"/>
      <c r="D211" s="145" t="s">
        <v>119</v>
      </c>
      <c r="E211" s="157" t="s">
        <v>1</v>
      </c>
      <c r="F211" s="158" t="s">
        <v>124</v>
      </c>
      <c r="H211" s="159">
        <v>14.824999999999999</v>
      </c>
      <c r="L211" s="156"/>
      <c r="M211" s="160"/>
      <c r="T211" s="161"/>
      <c r="AT211" s="157" t="s">
        <v>119</v>
      </c>
      <c r="AU211" s="157" t="s">
        <v>118</v>
      </c>
      <c r="AV211" s="14" t="s">
        <v>117</v>
      </c>
      <c r="AW211" s="14" t="s">
        <v>24</v>
      </c>
      <c r="AX211" s="14" t="s">
        <v>74</v>
      </c>
      <c r="AY211" s="157" t="s">
        <v>110</v>
      </c>
    </row>
    <row r="212" spans="2:65" s="1" customFormat="1" ht="24.2" customHeight="1">
      <c r="B212" s="130"/>
      <c r="C212" s="131" t="s">
        <v>248</v>
      </c>
      <c r="D212" s="131" t="s">
        <v>113</v>
      </c>
      <c r="E212" s="132" t="s">
        <v>249</v>
      </c>
      <c r="F212" s="133" t="s">
        <v>250</v>
      </c>
      <c r="G212" s="134" t="s">
        <v>242</v>
      </c>
      <c r="H212" s="135">
        <v>2.9649999999999999</v>
      </c>
      <c r="I212" s="136"/>
      <c r="J212" s="136">
        <f>ROUND(I212*H212,2)</f>
        <v>0</v>
      </c>
      <c r="K212" s="137"/>
      <c r="L212" s="28"/>
      <c r="M212" s="138" t="s">
        <v>1</v>
      </c>
      <c r="N212" s="139" t="s">
        <v>32</v>
      </c>
      <c r="O212" s="140">
        <v>0</v>
      </c>
      <c r="P212" s="140">
        <f>O212*H212</f>
        <v>0</v>
      </c>
      <c r="Q212" s="140">
        <v>0</v>
      </c>
      <c r="R212" s="140">
        <f>Q212*H212</f>
        <v>0</v>
      </c>
      <c r="S212" s="140">
        <v>0</v>
      </c>
      <c r="T212" s="141">
        <f>S212*H212</f>
        <v>0</v>
      </c>
      <c r="AR212" s="142" t="s">
        <v>117</v>
      </c>
      <c r="AT212" s="142" t="s">
        <v>113</v>
      </c>
      <c r="AU212" s="142" t="s">
        <v>118</v>
      </c>
      <c r="AY212" s="16" t="s">
        <v>110</v>
      </c>
      <c r="BE212" s="143">
        <f>IF(N212="základná",J212,0)</f>
        <v>0</v>
      </c>
      <c r="BF212" s="143">
        <f>IF(N212="znížená",J212,0)</f>
        <v>0</v>
      </c>
      <c r="BG212" s="143">
        <f>IF(N212="zákl. prenesená",J212,0)</f>
        <v>0</v>
      </c>
      <c r="BH212" s="143">
        <f>IF(N212="zníž. prenesená",J212,0)</f>
        <v>0</v>
      </c>
      <c r="BI212" s="143">
        <f>IF(N212="nulová",J212,0)</f>
        <v>0</v>
      </c>
      <c r="BJ212" s="16" t="s">
        <v>118</v>
      </c>
      <c r="BK212" s="143">
        <f>ROUND(I212*H212,2)</f>
        <v>0</v>
      </c>
      <c r="BL212" s="16" t="s">
        <v>117</v>
      </c>
      <c r="BM212" s="142" t="s">
        <v>251</v>
      </c>
    </row>
    <row r="213" spans="2:65" s="1" customFormat="1" ht="24.2" customHeight="1">
      <c r="B213" s="130"/>
      <c r="C213" s="131" t="s">
        <v>181</v>
      </c>
      <c r="D213" s="131" t="s">
        <v>113</v>
      </c>
      <c r="E213" s="132" t="s">
        <v>252</v>
      </c>
      <c r="F213" s="133" t="s">
        <v>253</v>
      </c>
      <c r="G213" s="134" t="s">
        <v>242</v>
      </c>
      <c r="H213" s="135">
        <v>2.9649999999999999</v>
      </c>
      <c r="I213" s="136"/>
      <c r="J213" s="136">
        <f>ROUND(I213*H213,2)</f>
        <v>0</v>
      </c>
      <c r="K213" s="137"/>
      <c r="L213" s="28"/>
      <c r="M213" s="138" t="s">
        <v>1</v>
      </c>
      <c r="N213" s="139" t="s">
        <v>32</v>
      </c>
      <c r="O213" s="140">
        <v>0</v>
      </c>
      <c r="P213" s="140">
        <f>O213*H213</f>
        <v>0</v>
      </c>
      <c r="Q213" s="140">
        <v>0</v>
      </c>
      <c r="R213" s="140">
        <f>Q213*H213</f>
        <v>0</v>
      </c>
      <c r="S213" s="140">
        <v>0</v>
      </c>
      <c r="T213" s="141">
        <f>S213*H213</f>
        <v>0</v>
      </c>
      <c r="AR213" s="142" t="s">
        <v>117</v>
      </c>
      <c r="AT213" s="142" t="s">
        <v>113</v>
      </c>
      <c r="AU213" s="142" t="s">
        <v>118</v>
      </c>
      <c r="AY213" s="16" t="s">
        <v>110</v>
      </c>
      <c r="BE213" s="143">
        <f>IF(N213="základná",J213,0)</f>
        <v>0</v>
      </c>
      <c r="BF213" s="143">
        <f>IF(N213="znížená",J213,0)</f>
        <v>0</v>
      </c>
      <c r="BG213" s="143">
        <f>IF(N213="zákl. prenesená",J213,0)</f>
        <v>0</v>
      </c>
      <c r="BH213" s="143">
        <f>IF(N213="zníž. prenesená",J213,0)</f>
        <v>0</v>
      </c>
      <c r="BI213" s="143">
        <f>IF(N213="nulová",J213,0)</f>
        <v>0</v>
      </c>
      <c r="BJ213" s="16" t="s">
        <v>118</v>
      </c>
      <c r="BK213" s="143">
        <f>ROUND(I213*H213,2)</f>
        <v>0</v>
      </c>
      <c r="BL213" s="16" t="s">
        <v>117</v>
      </c>
      <c r="BM213" s="142" t="s">
        <v>254</v>
      </c>
    </row>
    <row r="214" spans="2:65" s="1" customFormat="1" ht="21.75" customHeight="1">
      <c r="B214" s="130"/>
      <c r="C214" s="131" t="s">
        <v>255</v>
      </c>
      <c r="D214" s="131" t="s">
        <v>113</v>
      </c>
      <c r="E214" s="132" t="s">
        <v>256</v>
      </c>
      <c r="F214" s="133" t="s">
        <v>257</v>
      </c>
      <c r="G214" s="134" t="s">
        <v>258</v>
      </c>
      <c r="H214" s="135">
        <v>1</v>
      </c>
      <c r="I214" s="136"/>
      <c r="J214" s="136">
        <f>ROUND(I214*H214,2)</f>
        <v>0</v>
      </c>
      <c r="K214" s="137"/>
      <c r="L214" s="28"/>
      <c r="M214" s="138" t="s">
        <v>1</v>
      </c>
      <c r="N214" s="139" t="s">
        <v>32</v>
      </c>
      <c r="O214" s="140">
        <v>0</v>
      </c>
      <c r="P214" s="140">
        <f>O214*H214</f>
        <v>0</v>
      </c>
      <c r="Q214" s="140">
        <v>0</v>
      </c>
      <c r="R214" s="140">
        <f>Q214*H214</f>
        <v>0</v>
      </c>
      <c r="S214" s="140">
        <v>0</v>
      </c>
      <c r="T214" s="141">
        <f>S214*H214</f>
        <v>0</v>
      </c>
      <c r="AR214" s="142" t="s">
        <v>117</v>
      </c>
      <c r="AT214" s="142" t="s">
        <v>113</v>
      </c>
      <c r="AU214" s="142" t="s">
        <v>118</v>
      </c>
      <c r="AY214" s="16" t="s">
        <v>110</v>
      </c>
      <c r="BE214" s="143">
        <f>IF(N214="základná",J214,0)</f>
        <v>0</v>
      </c>
      <c r="BF214" s="143">
        <f>IF(N214="znížená",J214,0)</f>
        <v>0</v>
      </c>
      <c r="BG214" s="143">
        <f>IF(N214="zákl. prenesená",J214,0)</f>
        <v>0</v>
      </c>
      <c r="BH214" s="143">
        <f>IF(N214="zníž. prenesená",J214,0)</f>
        <v>0</v>
      </c>
      <c r="BI214" s="143">
        <f>IF(N214="nulová",J214,0)</f>
        <v>0</v>
      </c>
      <c r="BJ214" s="16" t="s">
        <v>118</v>
      </c>
      <c r="BK214" s="143">
        <f>ROUND(I214*H214,2)</f>
        <v>0</v>
      </c>
      <c r="BL214" s="16" t="s">
        <v>117</v>
      </c>
      <c r="BM214" s="142" t="s">
        <v>259</v>
      </c>
    </row>
    <row r="215" spans="2:65" s="13" customFormat="1">
      <c r="B215" s="150"/>
      <c r="D215" s="145" t="s">
        <v>119</v>
      </c>
      <c r="E215" s="151" t="s">
        <v>1</v>
      </c>
      <c r="F215" s="152" t="s">
        <v>74</v>
      </c>
      <c r="H215" s="153">
        <v>1</v>
      </c>
      <c r="L215" s="150"/>
      <c r="M215" s="154"/>
      <c r="T215" s="155"/>
      <c r="AT215" s="151" t="s">
        <v>119</v>
      </c>
      <c r="AU215" s="151" t="s">
        <v>118</v>
      </c>
      <c r="AV215" s="13" t="s">
        <v>118</v>
      </c>
      <c r="AW215" s="13" t="s">
        <v>24</v>
      </c>
      <c r="AX215" s="13" t="s">
        <v>66</v>
      </c>
      <c r="AY215" s="151" t="s">
        <v>110</v>
      </c>
    </row>
    <row r="216" spans="2:65" s="12" customFormat="1" ht="22.5">
      <c r="B216" s="144"/>
      <c r="D216" s="145" t="s">
        <v>119</v>
      </c>
      <c r="E216" s="146" t="s">
        <v>1</v>
      </c>
      <c r="F216" s="147" t="s">
        <v>260</v>
      </c>
      <c r="H216" s="146" t="s">
        <v>1</v>
      </c>
      <c r="L216" s="144"/>
      <c r="M216" s="148"/>
      <c r="T216" s="149"/>
      <c r="AT216" s="146" t="s">
        <v>119</v>
      </c>
      <c r="AU216" s="146" t="s">
        <v>118</v>
      </c>
      <c r="AV216" s="12" t="s">
        <v>74</v>
      </c>
      <c r="AW216" s="12" t="s">
        <v>24</v>
      </c>
      <c r="AX216" s="12" t="s">
        <v>66</v>
      </c>
      <c r="AY216" s="146" t="s">
        <v>110</v>
      </c>
    </row>
    <row r="217" spans="2:65" s="14" customFormat="1">
      <c r="B217" s="156"/>
      <c r="D217" s="145" t="s">
        <v>119</v>
      </c>
      <c r="E217" s="157" t="s">
        <v>1</v>
      </c>
      <c r="F217" s="158" t="s">
        <v>124</v>
      </c>
      <c r="H217" s="159">
        <v>1</v>
      </c>
      <c r="L217" s="156"/>
      <c r="M217" s="160"/>
      <c r="T217" s="161"/>
      <c r="AT217" s="157" t="s">
        <v>119</v>
      </c>
      <c r="AU217" s="157" t="s">
        <v>118</v>
      </c>
      <c r="AV217" s="14" t="s">
        <v>117</v>
      </c>
      <c r="AW217" s="14" t="s">
        <v>24</v>
      </c>
      <c r="AX217" s="14" t="s">
        <v>74</v>
      </c>
      <c r="AY217" s="157" t="s">
        <v>110</v>
      </c>
    </row>
    <row r="218" spans="2:65" s="1" customFormat="1" ht="16.5" customHeight="1">
      <c r="B218" s="130"/>
      <c r="C218" s="131" t="s">
        <v>187</v>
      </c>
      <c r="D218" s="131" t="s">
        <v>113</v>
      </c>
      <c r="E218" s="132" t="s">
        <v>261</v>
      </c>
      <c r="F218" s="133" t="s">
        <v>262</v>
      </c>
      <c r="G218" s="134" t="s">
        <v>263</v>
      </c>
      <c r="H218" s="135">
        <v>2080</v>
      </c>
      <c r="I218" s="136"/>
      <c r="J218" s="136">
        <f>ROUND(I218*H218,2)</f>
        <v>0</v>
      </c>
      <c r="K218" s="137"/>
      <c r="L218" s="28"/>
      <c r="M218" s="138" t="s">
        <v>1</v>
      </c>
      <c r="N218" s="139" t="s">
        <v>32</v>
      </c>
      <c r="O218" s="140">
        <v>0</v>
      </c>
      <c r="P218" s="140">
        <f>O218*H218</f>
        <v>0</v>
      </c>
      <c r="Q218" s="140">
        <v>0</v>
      </c>
      <c r="R218" s="140">
        <f>Q218*H218</f>
        <v>0</v>
      </c>
      <c r="S218" s="140">
        <v>0</v>
      </c>
      <c r="T218" s="141">
        <f>S218*H218</f>
        <v>0</v>
      </c>
      <c r="AR218" s="142" t="s">
        <v>117</v>
      </c>
      <c r="AT218" s="142" t="s">
        <v>113</v>
      </c>
      <c r="AU218" s="142" t="s">
        <v>118</v>
      </c>
      <c r="AY218" s="16" t="s">
        <v>110</v>
      </c>
      <c r="BE218" s="143">
        <f>IF(N218="základná",J218,0)</f>
        <v>0</v>
      </c>
      <c r="BF218" s="143">
        <f>IF(N218="znížená",J218,0)</f>
        <v>0</v>
      </c>
      <c r="BG218" s="143">
        <f>IF(N218="zákl. prenesená",J218,0)</f>
        <v>0</v>
      </c>
      <c r="BH218" s="143">
        <f>IF(N218="zníž. prenesená",J218,0)</f>
        <v>0</v>
      </c>
      <c r="BI218" s="143">
        <f>IF(N218="nulová",J218,0)</f>
        <v>0</v>
      </c>
      <c r="BJ218" s="16" t="s">
        <v>118</v>
      </c>
      <c r="BK218" s="143">
        <f>ROUND(I218*H218,2)</f>
        <v>0</v>
      </c>
      <c r="BL218" s="16" t="s">
        <v>117</v>
      </c>
      <c r="BM218" s="142" t="s">
        <v>264</v>
      </c>
    </row>
    <row r="219" spans="2:65" s="1" customFormat="1" ht="16.5" customHeight="1">
      <c r="B219" s="130"/>
      <c r="C219" s="131" t="s">
        <v>265</v>
      </c>
      <c r="D219" s="131" t="s">
        <v>113</v>
      </c>
      <c r="E219" s="132" t="s">
        <v>266</v>
      </c>
      <c r="F219" s="133" t="s">
        <v>267</v>
      </c>
      <c r="G219" s="134" t="s">
        <v>263</v>
      </c>
      <c r="H219" s="135">
        <v>2080</v>
      </c>
      <c r="I219" s="136"/>
      <c r="J219" s="136">
        <f>ROUND(I219*H219,2)</f>
        <v>0</v>
      </c>
      <c r="K219" s="137"/>
      <c r="L219" s="28"/>
      <c r="M219" s="138" t="s">
        <v>1</v>
      </c>
      <c r="N219" s="139" t="s">
        <v>32</v>
      </c>
      <c r="O219" s="140">
        <v>0</v>
      </c>
      <c r="P219" s="140">
        <f>O219*H219</f>
        <v>0</v>
      </c>
      <c r="Q219" s="140">
        <v>0</v>
      </c>
      <c r="R219" s="140">
        <f>Q219*H219</f>
        <v>0</v>
      </c>
      <c r="S219" s="140">
        <v>0</v>
      </c>
      <c r="T219" s="141">
        <f>S219*H219</f>
        <v>0</v>
      </c>
      <c r="AR219" s="142" t="s">
        <v>117</v>
      </c>
      <c r="AT219" s="142" t="s">
        <v>113</v>
      </c>
      <c r="AU219" s="142" t="s">
        <v>118</v>
      </c>
      <c r="AY219" s="16" t="s">
        <v>110</v>
      </c>
      <c r="BE219" s="143">
        <f>IF(N219="základná",J219,0)</f>
        <v>0</v>
      </c>
      <c r="BF219" s="143">
        <f>IF(N219="znížená",J219,0)</f>
        <v>0</v>
      </c>
      <c r="BG219" s="143">
        <f>IF(N219="zákl. prenesená",J219,0)</f>
        <v>0</v>
      </c>
      <c r="BH219" s="143">
        <f>IF(N219="zníž. prenesená",J219,0)</f>
        <v>0</v>
      </c>
      <c r="BI219" s="143">
        <f>IF(N219="nulová",J219,0)</f>
        <v>0</v>
      </c>
      <c r="BJ219" s="16" t="s">
        <v>118</v>
      </c>
      <c r="BK219" s="143">
        <f>ROUND(I219*H219,2)</f>
        <v>0</v>
      </c>
      <c r="BL219" s="16" t="s">
        <v>117</v>
      </c>
      <c r="BM219" s="142" t="s">
        <v>268</v>
      </c>
    </row>
    <row r="220" spans="2:65" s="11" customFormat="1" ht="25.9" customHeight="1">
      <c r="B220" s="119"/>
      <c r="D220" s="120" t="s">
        <v>65</v>
      </c>
      <c r="E220" s="121" t="s">
        <v>269</v>
      </c>
      <c r="F220" s="121" t="s">
        <v>270</v>
      </c>
      <c r="J220" s="122">
        <f>BK220</f>
        <v>0</v>
      </c>
      <c r="L220" s="119"/>
      <c r="M220" s="123"/>
      <c r="P220" s="124">
        <f>P221+P223+P233+P238+P243+P261</f>
        <v>0</v>
      </c>
      <c r="R220" s="124">
        <f>R221+R223+R233+R238+R243+R261</f>
        <v>0</v>
      </c>
      <c r="T220" s="125">
        <f>T221+T223+T233+T238+T243+T261</f>
        <v>0</v>
      </c>
      <c r="AR220" s="120" t="s">
        <v>118</v>
      </c>
      <c r="AT220" s="126" t="s">
        <v>65</v>
      </c>
      <c r="AU220" s="126" t="s">
        <v>66</v>
      </c>
      <c r="AY220" s="120" t="s">
        <v>110</v>
      </c>
      <c r="BK220" s="127">
        <f>BK221+BK223+BK233+BK238+BK243+BK261</f>
        <v>0</v>
      </c>
    </row>
    <row r="221" spans="2:65" s="11" customFormat="1" ht="22.9" customHeight="1">
      <c r="B221" s="119"/>
      <c r="D221" s="120" t="s">
        <v>65</v>
      </c>
      <c r="E221" s="128" t="s">
        <v>271</v>
      </c>
      <c r="F221" s="128" t="s">
        <v>272</v>
      </c>
      <c r="J221" s="129">
        <f>BK221</f>
        <v>0</v>
      </c>
      <c r="L221" s="119"/>
      <c r="M221" s="123"/>
      <c r="P221" s="124">
        <f>P222</f>
        <v>0</v>
      </c>
      <c r="R221" s="124">
        <f>R222</f>
        <v>0</v>
      </c>
      <c r="T221" s="125">
        <f>T222</f>
        <v>0</v>
      </c>
      <c r="AR221" s="120" t="s">
        <v>118</v>
      </c>
      <c r="AT221" s="126" t="s">
        <v>65</v>
      </c>
      <c r="AU221" s="126" t="s">
        <v>74</v>
      </c>
      <c r="AY221" s="120" t="s">
        <v>110</v>
      </c>
      <c r="BK221" s="127">
        <f>BK222</f>
        <v>0</v>
      </c>
    </row>
    <row r="222" spans="2:65" s="1" customFormat="1" ht="24.2" customHeight="1">
      <c r="B222" s="130"/>
      <c r="C222" s="131" t="s">
        <v>204</v>
      </c>
      <c r="D222" s="131" t="s">
        <v>113</v>
      </c>
      <c r="E222" s="132" t="s">
        <v>273</v>
      </c>
      <c r="F222" s="133" t="s">
        <v>274</v>
      </c>
      <c r="G222" s="134" t="s">
        <v>38</v>
      </c>
      <c r="H222" s="135">
        <v>2850</v>
      </c>
      <c r="I222" s="136"/>
      <c r="J222" s="136">
        <f>ROUND(I222*H222,2)</f>
        <v>0</v>
      </c>
      <c r="K222" s="137"/>
      <c r="L222" s="28"/>
      <c r="M222" s="138" t="s">
        <v>1</v>
      </c>
      <c r="N222" s="139" t="s">
        <v>32</v>
      </c>
      <c r="O222" s="140">
        <v>0</v>
      </c>
      <c r="P222" s="140">
        <f>O222*H222</f>
        <v>0</v>
      </c>
      <c r="Q222" s="140">
        <v>0</v>
      </c>
      <c r="R222" s="140">
        <f>Q222*H222</f>
        <v>0</v>
      </c>
      <c r="S222" s="140">
        <v>0</v>
      </c>
      <c r="T222" s="141">
        <f>S222*H222</f>
        <v>0</v>
      </c>
      <c r="AR222" s="142" t="s">
        <v>156</v>
      </c>
      <c r="AT222" s="142" t="s">
        <v>113</v>
      </c>
      <c r="AU222" s="142" t="s">
        <v>118</v>
      </c>
      <c r="AY222" s="16" t="s">
        <v>110</v>
      </c>
      <c r="BE222" s="143">
        <f>IF(N222="základná",J222,0)</f>
        <v>0</v>
      </c>
      <c r="BF222" s="143">
        <f>IF(N222="znížená",J222,0)</f>
        <v>0</v>
      </c>
      <c r="BG222" s="143">
        <f>IF(N222="zákl. prenesená",J222,0)</f>
        <v>0</v>
      </c>
      <c r="BH222" s="143">
        <f>IF(N222="zníž. prenesená",J222,0)</f>
        <v>0</v>
      </c>
      <c r="BI222" s="143">
        <f>IF(N222="nulová",J222,0)</f>
        <v>0</v>
      </c>
      <c r="BJ222" s="16" t="s">
        <v>118</v>
      </c>
      <c r="BK222" s="143">
        <f>ROUND(I222*H222,2)</f>
        <v>0</v>
      </c>
      <c r="BL222" s="16" t="s">
        <v>156</v>
      </c>
      <c r="BM222" s="142" t="s">
        <v>275</v>
      </c>
    </row>
    <row r="223" spans="2:65" s="11" customFormat="1" ht="22.9" customHeight="1">
      <c r="B223" s="119"/>
      <c r="D223" s="120" t="s">
        <v>65</v>
      </c>
      <c r="E223" s="128" t="s">
        <v>276</v>
      </c>
      <c r="F223" s="128" t="s">
        <v>277</v>
      </c>
      <c r="J223" s="129">
        <f>BK223</f>
        <v>0</v>
      </c>
      <c r="L223" s="119"/>
      <c r="M223" s="123"/>
      <c r="P223" s="124">
        <f>SUM(P224:P232)</f>
        <v>0</v>
      </c>
      <c r="R223" s="124">
        <f>SUM(R224:R232)</f>
        <v>0</v>
      </c>
      <c r="T223" s="125">
        <f>SUM(T224:T232)</f>
        <v>0</v>
      </c>
      <c r="AR223" s="120" t="s">
        <v>118</v>
      </c>
      <c r="AT223" s="126" t="s">
        <v>65</v>
      </c>
      <c r="AU223" s="126" t="s">
        <v>74</v>
      </c>
      <c r="AY223" s="120" t="s">
        <v>110</v>
      </c>
      <c r="BK223" s="127">
        <f>SUM(BK224:BK232)</f>
        <v>0</v>
      </c>
    </row>
    <row r="224" spans="2:65" s="1" customFormat="1" ht="37.9" customHeight="1">
      <c r="B224" s="130"/>
      <c r="C224" s="131" t="s">
        <v>278</v>
      </c>
      <c r="D224" s="131" t="s">
        <v>113</v>
      </c>
      <c r="E224" s="132" t="s">
        <v>359</v>
      </c>
      <c r="F224" s="133" t="s">
        <v>360</v>
      </c>
      <c r="G224" s="134" t="s">
        <v>116</v>
      </c>
      <c r="H224" s="135">
        <v>61.1</v>
      </c>
      <c r="I224" s="136"/>
      <c r="J224" s="136">
        <f>ROUND(I224*H224,2)</f>
        <v>0</v>
      </c>
      <c r="K224" s="137"/>
      <c r="L224" s="28"/>
      <c r="M224" s="138" t="s">
        <v>1</v>
      </c>
      <c r="N224" s="139" t="s">
        <v>32</v>
      </c>
      <c r="O224" s="140">
        <v>0</v>
      </c>
      <c r="P224" s="140">
        <f>O224*H224</f>
        <v>0</v>
      </c>
      <c r="Q224" s="140">
        <v>0</v>
      </c>
      <c r="R224" s="140">
        <f>Q224*H224</f>
        <v>0</v>
      </c>
      <c r="S224" s="140">
        <v>0</v>
      </c>
      <c r="T224" s="141">
        <f>S224*H224</f>
        <v>0</v>
      </c>
      <c r="AR224" s="142" t="s">
        <v>156</v>
      </c>
      <c r="AT224" s="142" t="s">
        <v>113</v>
      </c>
      <c r="AU224" s="142" t="s">
        <v>118</v>
      </c>
      <c r="AY224" s="16" t="s">
        <v>110</v>
      </c>
      <c r="BE224" s="143">
        <f>IF(N224="základná",J224,0)</f>
        <v>0</v>
      </c>
      <c r="BF224" s="143">
        <f>IF(N224="znížená",J224,0)</f>
        <v>0</v>
      </c>
      <c r="BG224" s="143">
        <f>IF(N224="zákl. prenesená",J224,0)</f>
        <v>0</v>
      </c>
      <c r="BH224" s="143">
        <f>IF(N224="zníž. prenesená",J224,0)</f>
        <v>0</v>
      </c>
      <c r="BI224" s="143">
        <f>IF(N224="nulová",J224,0)</f>
        <v>0</v>
      </c>
      <c r="BJ224" s="16" t="s">
        <v>118</v>
      </c>
      <c r="BK224" s="143">
        <f>ROUND(I224*H224,2)</f>
        <v>0</v>
      </c>
      <c r="BL224" s="16" t="s">
        <v>156</v>
      </c>
      <c r="BM224" s="142" t="s">
        <v>279</v>
      </c>
    </row>
    <row r="225" spans="2:65" s="13" customFormat="1">
      <c r="B225" s="150"/>
      <c r="D225" s="145" t="s">
        <v>119</v>
      </c>
      <c r="E225" s="151" t="s">
        <v>1</v>
      </c>
      <c r="F225" s="152" t="s">
        <v>361</v>
      </c>
      <c r="H225" s="153">
        <v>61.1</v>
      </c>
      <c r="L225" s="150"/>
      <c r="M225" s="154"/>
      <c r="T225" s="155"/>
      <c r="AT225" s="151" t="s">
        <v>119</v>
      </c>
      <c r="AU225" s="151" t="s">
        <v>118</v>
      </c>
      <c r="AV225" s="13" t="s">
        <v>118</v>
      </c>
      <c r="AW225" s="13" t="s">
        <v>24</v>
      </c>
      <c r="AX225" s="13" t="s">
        <v>66</v>
      </c>
      <c r="AY225" s="151" t="s">
        <v>110</v>
      </c>
    </row>
    <row r="226" spans="2:65" s="14" customFormat="1">
      <c r="B226" s="156"/>
      <c r="D226" s="145" t="s">
        <v>119</v>
      </c>
      <c r="E226" s="157" t="s">
        <v>1</v>
      </c>
      <c r="F226" s="158" t="s">
        <v>124</v>
      </c>
      <c r="H226" s="159">
        <v>61.1</v>
      </c>
      <c r="L226" s="156"/>
      <c r="M226" s="160"/>
      <c r="T226" s="161"/>
      <c r="AT226" s="157" t="s">
        <v>119</v>
      </c>
      <c r="AU226" s="157" t="s">
        <v>118</v>
      </c>
      <c r="AV226" s="14" t="s">
        <v>117</v>
      </c>
      <c r="AW226" s="14" t="s">
        <v>24</v>
      </c>
      <c r="AX226" s="14" t="s">
        <v>74</v>
      </c>
      <c r="AY226" s="157" t="s">
        <v>110</v>
      </c>
    </row>
    <row r="227" spans="2:65" s="1" customFormat="1" ht="37.9" customHeight="1">
      <c r="B227" s="130"/>
      <c r="C227" s="131" t="s">
        <v>209</v>
      </c>
      <c r="D227" s="131" t="s">
        <v>113</v>
      </c>
      <c r="E227" s="132" t="s">
        <v>280</v>
      </c>
      <c r="F227" s="133" t="s">
        <v>281</v>
      </c>
      <c r="G227" s="134" t="s">
        <v>258</v>
      </c>
      <c r="H227" s="135">
        <v>255</v>
      </c>
      <c r="I227" s="136"/>
      <c r="J227" s="136">
        <f>ROUND(I227*H227,2)</f>
        <v>0</v>
      </c>
      <c r="K227" s="137"/>
      <c r="L227" s="28"/>
      <c r="M227" s="138" t="s">
        <v>1</v>
      </c>
      <c r="N227" s="139" t="s">
        <v>32</v>
      </c>
      <c r="O227" s="140">
        <v>0</v>
      </c>
      <c r="P227" s="140">
        <f>O227*H227</f>
        <v>0</v>
      </c>
      <c r="Q227" s="140">
        <v>0</v>
      </c>
      <c r="R227" s="140">
        <f>Q227*H227</f>
        <v>0</v>
      </c>
      <c r="S227" s="140">
        <v>0</v>
      </c>
      <c r="T227" s="141">
        <f>S227*H227</f>
        <v>0</v>
      </c>
      <c r="AR227" s="142" t="s">
        <v>156</v>
      </c>
      <c r="AT227" s="142" t="s">
        <v>113</v>
      </c>
      <c r="AU227" s="142" t="s">
        <v>118</v>
      </c>
      <c r="AY227" s="16" t="s">
        <v>110</v>
      </c>
      <c r="BE227" s="143">
        <f>IF(N227="základná",J227,0)</f>
        <v>0</v>
      </c>
      <c r="BF227" s="143">
        <f>IF(N227="znížená",J227,0)</f>
        <v>0</v>
      </c>
      <c r="BG227" s="143">
        <f>IF(N227="zákl. prenesená",J227,0)</f>
        <v>0</v>
      </c>
      <c r="BH227" s="143">
        <f>IF(N227="zníž. prenesená",J227,0)</f>
        <v>0</v>
      </c>
      <c r="BI227" s="143">
        <f>IF(N227="nulová",J227,0)</f>
        <v>0</v>
      </c>
      <c r="BJ227" s="16" t="s">
        <v>118</v>
      </c>
      <c r="BK227" s="143">
        <f>ROUND(I227*H227,2)</f>
        <v>0</v>
      </c>
      <c r="BL227" s="16" t="s">
        <v>156</v>
      </c>
      <c r="BM227" s="142" t="s">
        <v>282</v>
      </c>
    </row>
    <row r="228" spans="2:65" s="1" customFormat="1" ht="37.9" customHeight="1">
      <c r="B228" s="130"/>
      <c r="C228" s="131">
        <v>35</v>
      </c>
      <c r="D228" s="131" t="s">
        <v>113</v>
      </c>
      <c r="E228" s="132" t="s">
        <v>364</v>
      </c>
      <c r="F228" s="133" t="s">
        <v>365</v>
      </c>
      <c r="G228" s="134" t="s">
        <v>129</v>
      </c>
      <c r="H228" s="135">
        <v>24.5</v>
      </c>
      <c r="I228" s="136"/>
      <c r="J228" s="136">
        <f>ROUND(I228*H228,2)</f>
        <v>0</v>
      </c>
      <c r="K228" s="137"/>
      <c r="L228" s="28"/>
      <c r="M228" s="138" t="s">
        <v>1</v>
      </c>
      <c r="N228" s="139" t="s">
        <v>32</v>
      </c>
      <c r="O228" s="140">
        <v>0</v>
      </c>
      <c r="P228" s="140">
        <f>O228*H228</f>
        <v>0</v>
      </c>
      <c r="Q228" s="140">
        <v>0</v>
      </c>
      <c r="R228" s="140">
        <f>Q228*H228</f>
        <v>0</v>
      </c>
      <c r="S228" s="140">
        <v>0</v>
      </c>
      <c r="T228" s="141">
        <f>S228*H228</f>
        <v>0</v>
      </c>
      <c r="AR228" s="142" t="s">
        <v>156</v>
      </c>
      <c r="AT228" s="142" t="s">
        <v>113</v>
      </c>
      <c r="AU228" s="142" t="s">
        <v>118</v>
      </c>
      <c r="AY228" s="16" t="s">
        <v>110</v>
      </c>
      <c r="BE228" s="143">
        <f>IF(N228="základná",J228,0)</f>
        <v>0</v>
      </c>
      <c r="BF228" s="143">
        <f>IF(N228="znížená",J228,0)</f>
        <v>0</v>
      </c>
      <c r="BG228" s="143">
        <f>IF(N228="zákl. prenesená",J228,0)</f>
        <v>0</v>
      </c>
      <c r="BH228" s="143">
        <f>IF(N228="zníž. prenesená",J228,0)</f>
        <v>0</v>
      </c>
      <c r="BI228" s="143">
        <f>IF(N228="nulová",J228,0)</f>
        <v>0</v>
      </c>
      <c r="BJ228" s="16" t="s">
        <v>118</v>
      </c>
      <c r="BK228" s="143">
        <f>ROUND(I228*H228,2)</f>
        <v>0</v>
      </c>
      <c r="BL228" s="16" t="s">
        <v>156</v>
      </c>
      <c r="BM228" s="142" t="s">
        <v>282</v>
      </c>
    </row>
    <row r="229" spans="2:65" s="1" customFormat="1" ht="37.9" customHeight="1">
      <c r="B229" s="130"/>
      <c r="C229" s="131">
        <v>36</v>
      </c>
      <c r="D229" s="131" t="s">
        <v>113</v>
      </c>
      <c r="E229" s="132" t="s">
        <v>363</v>
      </c>
      <c r="F229" s="133" t="s">
        <v>362</v>
      </c>
      <c r="G229" s="134" t="s">
        <v>129</v>
      </c>
      <c r="H229" s="135">
        <v>24.5</v>
      </c>
      <c r="I229" s="136"/>
      <c r="J229" s="136">
        <f>ROUND(I229*H229,2)</f>
        <v>0</v>
      </c>
      <c r="K229" s="137"/>
      <c r="L229" s="28"/>
      <c r="M229" s="138" t="s">
        <v>1</v>
      </c>
      <c r="N229" s="139" t="s">
        <v>32</v>
      </c>
      <c r="O229" s="140">
        <v>0</v>
      </c>
      <c r="P229" s="140">
        <f>O229*H229</f>
        <v>0</v>
      </c>
      <c r="Q229" s="140">
        <v>0</v>
      </c>
      <c r="R229" s="140">
        <f>Q229*H229</f>
        <v>0</v>
      </c>
      <c r="S229" s="140">
        <v>0</v>
      </c>
      <c r="T229" s="141">
        <f>S229*H229</f>
        <v>0</v>
      </c>
      <c r="AR229" s="142" t="s">
        <v>156</v>
      </c>
      <c r="AT229" s="142" t="s">
        <v>113</v>
      </c>
      <c r="AU229" s="142" t="s">
        <v>118</v>
      </c>
      <c r="AY229" s="16" t="s">
        <v>110</v>
      </c>
      <c r="BE229" s="143">
        <f>IF(N229="základná",J229,0)</f>
        <v>0</v>
      </c>
      <c r="BF229" s="143">
        <f>IF(N229="znížená",J229,0)</f>
        <v>0</v>
      </c>
      <c r="BG229" s="143">
        <f>IF(N229="zákl. prenesená",J229,0)</f>
        <v>0</v>
      </c>
      <c r="BH229" s="143">
        <f>IF(N229="zníž. prenesená",J229,0)</f>
        <v>0</v>
      </c>
      <c r="BI229" s="143">
        <f>IF(N229="nulová",J229,0)</f>
        <v>0</v>
      </c>
      <c r="BJ229" s="16" t="s">
        <v>118</v>
      </c>
      <c r="BK229" s="143">
        <f>ROUND(I229*H229,2)</f>
        <v>0</v>
      </c>
      <c r="BL229" s="16" t="s">
        <v>156</v>
      </c>
      <c r="BM229" s="142" t="s">
        <v>282</v>
      </c>
    </row>
    <row r="230" spans="2:65" s="14" customFormat="1">
      <c r="B230" s="156"/>
      <c r="D230" s="145"/>
      <c r="E230" s="157"/>
      <c r="F230" s="158"/>
      <c r="H230" s="159"/>
      <c r="L230" s="156"/>
      <c r="M230" s="160"/>
      <c r="T230" s="161"/>
      <c r="AT230" s="157"/>
      <c r="AU230" s="157"/>
      <c r="AY230" s="157"/>
    </row>
    <row r="231" spans="2:65" s="14" customFormat="1">
      <c r="B231" s="156"/>
      <c r="D231" s="145"/>
      <c r="E231" s="157"/>
      <c r="F231" s="158"/>
      <c r="H231" s="159"/>
      <c r="L231" s="156"/>
      <c r="M231" s="160"/>
      <c r="T231" s="161"/>
      <c r="AT231" s="157"/>
      <c r="AU231" s="157"/>
      <c r="AY231" s="157"/>
    </row>
    <row r="232" spans="2:65" s="1" customFormat="1" ht="37.9" customHeight="1">
      <c r="B232" s="130"/>
      <c r="C232" s="131">
        <v>37</v>
      </c>
      <c r="D232" s="131" t="s">
        <v>113</v>
      </c>
      <c r="E232" s="132" t="s">
        <v>357</v>
      </c>
      <c r="F232" s="133" t="s">
        <v>358</v>
      </c>
      <c r="G232" s="134" t="s">
        <v>129</v>
      </c>
      <c r="H232" s="135">
        <v>14.5</v>
      </c>
      <c r="I232" s="136"/>
      <c r="J232" s="136">
        <f>ROUND(I232*H232,2)</f>
        <v>0</v>
      </c>
      <c r="K232" s="137"/>
      <c r="L232" s="28"/>
      <c r="M232" s="138" t="s">
        <v>1</v>
      </c>
      <c r="N232" s="139" t="s">
        <v>32</v>
      </c>
      <c r="O232" s="140">
        <v>0</v>
      </c>
      <c r="P232" s="140">
        <f>O232*H232</f>
        <v>0</v>
      </c>
      <c r="Q232" s="140">
        <v>0</v>
      </c>
      <c r="R232" s="140">
        <f>Q232*H232</f>
        <v>0</v>
      </c>
      <c r="S232" s="140">
        <v>0</v>
      </c>
      <c r="T232" s="141">
        <f>S232*H232</f>
        <v>0</v>
      </c>
      <c r="AR232" s="142" t="s">
        <v>156</v>
      </c>
      <c r="AT232" s="142" t="s">
        <v>113</v>
      </c>
      <c r="AU232" s="142" t="s">
        <v>118</v>
      </c>
      <c r="AY232" s="16" t="s">
        <v>110</v>
      </c>
      <c r="BE232" s="143">
        <f>IF(N232="základná",J232,0)</f>
        <v>0</v>
      </c>
      <c r="BF232" s="143">
        <f>IF(N232="znížená",J232,0)</f>
        <v>0</v>
      </c>
      <c r="BG232" s="143">
        <f>IF(N232="zákl. prenesená",J232,0)</f>
        <v>0</v>
      </c>
      <c r="BH232" s="143">
        <f>IF(N232="zníž. prenesená",J232,0)</f>
        <v>0</v>
      </c>
      <c r="BI232" s="143">
        <f>IF(N232="nulová",J232,0)</f>
        <v>0</v>
      </c>
      <c r="BJ232" s="16" t="s">
        <v>118</v>
      </c>
      <c r="BK232" s="143">
        <f>ROUND(I232*H232,2)</f>
        <v>0</v>
      </c>
      <c r="BL232" s="16" t="s">
        <v>156</v>
      </c>
      <c r="BM232" s="142" t="s">
        <v>282</v>
      </c>
    </row>
    <row r="233" spans="2:65" s="11" customFormat="1" ht="22.9" customHeight="1">
      <c r="B233" s="119"/>
      <c r="D233" s="120" t="s">
        <v>65</v>
      </c>
      <c r="E233" s="128" t="s">
        <v>283</v>
      </c>
      <c r="F233" s="128" t="s">
        <v>284</v>
      </c>
      <c r="J233" s="129">
        <f>BK233</f>
        <v>0</v>
      </c>
      <c r="L233" s="119"/>
      <c r="M233" s="123"/>
      <c r="P233" s="124">
        <f>SUM(P234:P237)</f>
        <v>0</v>
      </c>
      <c r="R233" s="124">
        <f>SUM(R234:R237)</f>
        <v>0</v>
      </c>
      <c r="T233" s="125">
        <f>SUM(T234:T237)</f>
        <v>0</v>
      </c>
      <c r="AR233" s="120" t="s">
        <v>118</v>
      </c>
      <c r="AT233" s="126" t="s">
        <v>65</v>
      </c>
      <c r="AU233" s="126" t="s">
        <v>74</v>
      </c>
      <c r="AY233" s="120" t="s">
        <v>110</v>
      </c>
      <c r="BK233" s="127">
        <f>SUM(BK234:BK237)</f>
        <v>0</v>
      </c>
    </row>
    <row r="234" spans="2:65" s="1" customFormat="1" ht="33" customHeight="1">
      <c r="B234" s="130"/>
      <c r="C234" s="131">
        <v>38</v>
      </c>
      <c r="D234" s="131" t="s">
        <v>113</v>
      </c>
      <c r="E234" s="132" t="s">
        <v>285</v>
      </c>
      <c r="F234" s="133" t="s">
        <v>286</v>
      </c>
      <c r="G234" s="134" t="s">
        <v>116</v>
      </c>
      <c r="H234" s="135">
        <v>3</v>
      </c>
      <c r="I234" s="136"/>
      <c r="J234" s="136">
        <f>ROUND(I234*H234,2)</f>
        <v>0</v>
      </c>
      <c r="K234" s="137"/>
      <c r="L234" s="28"/>
      <c r="M234" s="138" t="s">
        <v>1</v>
      </c>
      <c r="N234" s="139" t="s">
        <v>32</v>
      </c>
      <c r="O234" s="140">
        <v>0</v>
      </c>
      <c r="P234" s="140">
        <f>O234*H234</f>
        <v>0</v>
      </c>
      <c r="Q234" s="140">
        <v>0</v>
      </c>
      <c r="R234" s="140">
        <f>Q234*H234</f>
        <v>0</v>
      </c>
      <c r="S234" s="140">
        <v>0</v>
      </c>
      <c r="T234" s="141">
        <f>S234*H234</f>
        <v>0</v>
      </c>
      <c r="AR234" s="142" t="s">
        <v>156</v>
      </c>
      <c r="AT234" s="142" t="s">
        <v>113</v>
      </c>
      <c r="AU234" s="142" t="s">
        <v>118</v>
      </c>
      <c r="AY234" s="16" t="s">
        <v>110</v>
      </c>
      <c r="BE234" s="143">
        <f>IF(N234="základná",J234,0)</f>
        <v>0</v>
      </c>
      <c r="BF234" s="143">
        <f>IF(N234="znížená",J234,0)</f>
        <v>0</v>
      </c>
      <c r="BG234" s="143">
        <f>IF(N234="zákl. prenesená",J234,0)</f>
        <v>0</v>
      </c>
      <c r="BH234" s="143">
        <f>IF(N234="zníž. prenesená",J234,0)</f>
        <v>0</v>
      </c>
      <c r="BI234" s="143">
        <f>IF(N234="nulová",J234,0)</f>
        <v>0</v>
      </c>
      <c r="BJ234" s="16" t="s">
        <v>118</v>
      </c>
      <c r="BK234" s="143">
        <f>ROUND(I234*H234,2)</f>
        <v>0</v>
      </c>
      <c r="BL234" s="16" t="s">
        <v>156</v>
      </c>
      <c r="BM234" s="142" t="s">
        <v>287</v>
      </c>
    </row>
    <row r="235" spans="2:65" s="1" customFormat="1" ht="16.5" customHeight="1">
      <c r="B235" s="130"/>
      <c r="C235" s="162">
        <v>39</v>
      </c>
      <c r="D235" s="162" t="s">
        <v>188</v>
      </c>
      <c r="E235" s="163" t="s">
        <v>288</v>
      </c>
      <c r="F235" s="164" t="s">
        <v>289</v>
      </c>
      <c r="G235" s="165" t="s">
        <v>116</v>
      </c>
      <c r="H235" s="166">
        <v>3</v>
      </c>
      <c r="I235" s="167"/>
      <c r="J235" s="167">
        <f>ROUND(I235*H235,2)</f>
        <v>0</v>
      </c>
      <c r="K235" s="168"/>
      <c r="L235" s="169"/>
      <c r="M235" s="170" t="s">
        <v>1</v>
      </c>
      <c r="N235" s="171" t="s">
        <v>32</v>
      </c>
      <c r="O235" s="140">
        <v>0</v>
      </c>
      <c r="P235" s="140">
        <f>O235*H235</f>
        <v>0</v>
      </c>
      <c r="Q235" s="140">
        <v>0</v>
      </c>
      <c r="R235" s="140">
        <f>Q235*H235</f>
        <v>0</v>
      </c>
      <c r="S235" s="140">
        <v>0</v>
      </c>
      <c r="T235" s="141">
        <f>S235*H235</f>
        <v>0</v>
      </c>
      <c r="AR235" s="142" t="s">
        <v>204</v>
      </c>
      <c r="AT235" s="142" t="s">
        <v>188</v>
      </c>
      <c r="AU235" s="142" t="s">
        <v>118</v>
      </c>
      <c r="AY235" s="16" t="s">
        <v>110</v>
      </c>
      <c r="BE235" s="143">
        <f>IF(N235="základná",J235,0)</f>
        <v>0</v>
      </c>
      <c r="BF235" s="143">
        <f>IF(N235="znížená",J235,0)</f>
        <v>0</v>
      </c>
      <c r="BG235" s="143">
        <f>IF(N235="zákl. prenesená",J235,0)</f>
        <v>0</v>
      </c>
      <c r="BH235" s="143">
        <f>IF(N235="zníž. prenesená",J235,0)</f>
        <v>0</v>
      </c>
      <c r="BI235" s="143">
        <f>IF(N235="nulová",J235,0)</f>
        <v>0</v>
      </c>
      <c r="BJ235" s="16" t="s">
        <v>118</v>
      </c>
      <c r="BK235" s="143">
        <f>ROUND(I235*H235,2)</f>
        <v>0</v>
      </c>
      <c r="BL235" s="16" t="s">
        <v>156</v>
      </c>
      <c r="BM235" s="142" t="s">
        <v>290</v>
      </c>
    </row>
    <row r="236" spans="2:65" s="1" customFormat="1" ht="24.2" customHeight="1">
      <c r="B236" s="130"/>
      <c r="C236" s="131">
        <v>40</v>
      </c>
      <c r="D236" s="131" t="s">
        <v>113</v>
      </c>
      <c r="E236" s="132" t="s">
        <v>291</v>
      </c>
      <c r="F236" s="133" t="s">
        <v>292</v>
      </c>
      <c r="G236" s="134" t="s">
        <v>258</v>
      </c>
      <c r="H236" s="135">
        <v>3</v>
      </c>
      <c r="I236" s="136"/>
      <c r="J236" s="136">
        <f>ROUND(I236*H236,2)</f>
        <v>0</v>
      </c>
      <c r="K236" s="137"/>
      <c r="L236" s="28"/>
      <c r="M236" s="138" t="s">
        <v>1</v>
      </c>
      <c r="N236" s="139" t="s">
        <v>32</v>
      </c>
      <c r="O236" s="140">
        <v>0</v>
      </c>
      <c r="P236" s="140">
        <f>O236*H236</f>
        <v>0</v>
      </c>
      <c r="Q236" s="140">
        <v>0</v>
      </c>
      <c r="R236" s="140">
        <f>Q236*H236</f>
        <v>0</v>
      </c>
      <c r="S236" s="140">
        <v>0</v>
      </c>
      <c r="T236" s="141">
        <f>S236*H236</f>
        <v>0</v>
      </c>
      <c r="AR236" s="142" t="s">
        <v>156</v>
      </c>
      <c r="AT236" s="142" t="s">
        <v>113</v>
      </c>
      <c r="AU236" s="142" t="s">
        <v>118</v>
      </c>
      <c r="AY236" s="16" t="s">
        <v>110</v>
      </c>
      <c r="BE236" s="143">
        <f>IF(N236="základná",J236,0)</f>
        <v>0</v>
      </c>
      <c r="BF236" s="143">
        <f>IF(N236="znížená",J236,0)</f>
        <v>0</v>
      </c>
      <c r="BG236" s="143">
        <f>IF(N236="zákl. prenesená",J236,0)</f>
        <v>0</v>
      </c>
      <c r="BH236" s="143">
        <f>IF(N236="zníž. prenesená",J236,0)</f>
        <v>0</v>
      </c>
      <c r="BI236" s="143">
        <f>IF(N236="nulová",J236,0)</f>
        <v>0</v>
      </c>
      <c r="BJ236" s="16" t="s">
        <v>118</v>
      </c>
      <c r="BK236" s="143">
        <f>ROUND(I236*H236,2)</f>
        <v>0</v>
      </c>
      <c r="BL236" s="16" t="s">
        <v>156</v>
      </c>
      <c r="BM236" s="142" t="s">
        <v>293</v>
      </c>
    </row>
    <row r="237" spans="2:65" s="1" customFormat="1" ht="24.2" customHeight="1">
      <c r="B237" s="130"/>
      <c r="C237" s="131">
        <v>41</v>
      </c>
      <c r="D237" s="131" t="s">
        <v>113</v>
      </c>
      <c r="E237" s="132" t="s">
        <v>294</v>
      </c>
      <c r="F237" s="133" t="s">
        <v>295</v>
      </c>
      <c r="G237" s="134" t="s">
        <v>263</v>
      </c>
      <c r="H237" s="135">
        <v>10.407999999999999</v>
      </c>
      <c r="I237" s="136"/>
      <c r="J237" s="136">
        <f>ROUND(I237*H237,2)</f>
        <v>0</v>
      </c>
      <c r="K237" s="137"/>
      <c r="L237" s="28"/>
      <c r="M237" s="138" t="s">
        <v>1</v>
      </c>
      <c r="N237" s="139" t="s">
        <v>32</v>
      </c>
      <c r="O237" s="140">
        <v>0</v>
      </c>
      <c r="P237" s="140">
        <f>O237*H237</f>
        <v>0</v>
      </c>
      <c r="Q237" s="140">
        <v>0</v>
      </c>
      <c r="R237" s="140">
        <f>Q237*H237</f>
        <v>0</v>
      </c>
      <c r="S237" s="140">
        <v>0</v>
      </c>
      <c r="T237" s="141">
        <f>S237*H237</f>
        <v>0</v>
      </c>
      <c r="AR237" s="142" t="s">
        <v>156</v>
      </c>
      <c r="AT237" s="142" t="s">
        <v>113</v>
      </c>
      <c r="AU237" s="142" t="s">
        <v>118</v>
      </c>
      <c r="AY237" s="16" t="s">
        <v>110</v>
      </c>
      <c r="BE237" s="143">
        <f>IF(N237="základná",J237,0)</f>
        <v>0</v>
      </c>
      <c r="BF237" s="143">
        <f>IF(N237="znížená",J237,0)</f>
        <v>0</v>
      </c>
      <c r="BG237" s="143">
        <f>IF(N237="zákl. prenesená",J237,0)</f>
        <v>0</v>
      </c>
      <c r="BH237" s="143">
        <f>IF(N237="zníž. prenesená",J237,0)</f>
        <v>0</v>
      </c>
      <c r="BI237" s="143">
        <f>IF(N237="nulová",J237,0)</f>
        <v>0</v>
      </c>
      <c r="BJ237" s="16" t="s">
        <v>118</v>
      </c>
      <c r="BK237" s="143">
        <f>ROUND(I237*H237,2)</f>
        <v>0</v>
      </c>
      <c r="BL237" s="16" t="s">
        <v>156</v>
      </c>
      <c r="BM237" s="142" t="s">
        <v>296</v>
      </c>
    </row>
    <row r="238" spans="2:65" s="11" customFormat="1" ht="22.9" customHeight="1">
      <c r="B238" s="119"/>
      <c r="D238" s="120" t="s">
        <v>65</v>
      </c>
      <c r="E238" s="128" t="s">
        <v>297</v>
      </c>
      <c r="F238" s="128" t="s">
        <v>298</v>
      </c>
      <c r="J238" s="129">
        <f>BK238</f>
        <v>0</v>
      </c>
      <c r="L238" s="119"/>
      <c r="M238" s="123"/>
      <c r="P238" s="124">
        <f>SUM(P239:P242)</f>
        <v>0</v>
      </c>
      <c r="R238" s="124">
        <f>SUM(R239:R242)</f>
        <v>0</v>
      </c>
      <c r="T238" s="125">
        <f>SUM(T239:T242)</f>
        <v>0</v>
      </c>
      <c r="AR238" s="120" t="s">
        <v>118</v>
      </c>
      <c r="AT238" s="126" t="s">
        <v>65</v>
      </c>
      <c r="AU238" s="126" t="s">
        <v>74</v>
      </c>
      <c r="AY238" s="120" t="s">
        <v>110</v>
      </c>
      <c r="BK238" s="127">
        <f>SUM(BK239:BK242)</f>
        <v>0</v>
      </c>
    </row>
    <row r="239" spans="2:65" s="1" customFormat="1" ht="24.2" customHeight="1">
      <c r="B239" s="130"/>
      <c r="C239" s="131">
        <v>42</v>
      </c>
      <c r="D239" s="131" t="s">
        <v>113</v>
      </c>
      <c r="E239" s="132" t="s">
        <v>299</v>
      </c>
      <c r="F239" s="133" t="s">
        <v>300</v>
      </c>
      <c r="G239" s="134" t="s">
        <v>116</v>
      </c>
      <c r="H239" s="135">
        <v>57.6</v>
      </c>
      <c r="I239" s="136"/>
      <c r="J239" s="136">
        <f>ROUND(I239*H239,2)</f>
        <v>0</v>
      </c>
      <c r="K239" s="137"/>
      <c r="L239" s="28"/>
      <c r="M239" s="138" t="s">
        <v>1</v>
      </c>
      <c r="N239" s="139" t="s">
        <v>32</v>
      </c>
      <c r="O239" s="140">
        <v>0</v>
      </c>
      <c r="P239" s="140">
        <f>O239*H239</f>
        <v>0</v>
      </c>
      <c r="Q239" s="140">
        <v>0</v>
      </c>
      <c r="R239" s="140">
        <f>Q239*H239</f>
        <v>0</v>
      </c>
      <c r="S239" s="140">
        <v>0</v>
      </c>
      <c r="T239" s="141">
        <f>S239*H239</f>
        <v>0</v>
      </c>
      <c r="AR239" s="142" t="s">
        <v>156</v>
      </c>
      <c r="AT239" s="142" t="s">
        <v>113</v>
      </c>
      <c r="AU239" s="142" t="s">
        <v>118</v>
      </c>
      <c r="AY239" s="16" t="s">
        <v>110</v>
      </c>
      <c r="BE239" s="143">
        <f>IF(N239="základná",J239,0)</f>
        <v>0</v>
      </c>
      <c r="BF239" s="143">
        <f>IF(N239="znížená",J239,0)</f>
        <v>0</v>
      </c>
      <c r="BG239" s="143">
        <f>IF(N239="zákl. prenesená",J239,0)</f>
        <v>0</v>
      </c>
      <c r="BH239" s="143">
        <f>IF(N239="zníž. prenesená",J239,0)</f>
        <v>0</v>
      </c>
      <c r="BI239" s="143">
        <f>IF(N239="nulová",J239,0)</f>
        <v>0</v>
      </c>
      <c r="BJ239" s="16" t="s">
        <v>118</v>
      </c>
      <c r="BK239" s="143">
        <f>ROUND(I239*H239,2)</f>
        <v>0</v>
      </c>
      <c r="BL239" s="16" t="s">
        <v>156</v>
      </c>
      <c r="BM239" s="142" t="s">
        <v>301</v>
      </c>
    </row>
    <row r="240" spans="2:65" s="13" customFormat="1">
      <c r="B240" s="150"/>
      <c r="D240" s="145" t="s">
        <v>119</v>
      </c>
      <c r="E240" s="151" t="s">
        <v>1</v>
      </c>
      <c r="F240" s="152" t="s">
        <v>302</v>
      </c>
      <c r="H240" s="153">
        <v>57.6</v>
      </c>
      <c r="L240" s="150"/>
      <c r="M240" s="154"/>
      <c r="T240" s="155"/>
      <c r="AT240" s="151" t="s">
        <v>119</v>
      </c>
      <c r="AU240" s="151" t="s">
        <v>118</v>
      </c>
      <c r="AV240" s="13" t="s">
        <v>118</v>
      </c>
      <c r="AW240" s="13" t="s">
        <v>24</v>
      </c>
      <c r="AX240" s="13" t="s">
        <v>66</v>
      </c>
      <c r="AY240" s="151" t="s">
        <v>110</v>
      </c>
    </row>
    <row r="241" spans="2:65" s="12" customFormat="1" ht="33.75">
      <c r="B241" s="144"/>
      <c r="D241" s="145" t="s">
        <v>119</v>
      </c>
      <c r="E241" s="146" t="s">
        <v>1</v>
      </c>
      <c r="F241" s="147" t="s">
        <v>303</v>
      </c>
      <c r="H241" s="146" t="s">
        <v>1</v>
      </c>
      <c r="L241" s="144"/>
      <c r="M241" s="148"/>
      <c r="T241" s="149"/>
      <c r="AT241" s="146" t="s">
        <v>119</v>
      </c>
      <c r="AU241" s="146" t="s">
        <v>118</v>
      </c>
      <c r="AV241" s="12" t="s">
        <v>74</v>
      </c>
      <c r="AW241" s="12" t="s">
        <v>24</v>
      </c>
      <c r="AX241" s="12" t="s">
        <v>66</v>
      </c>
      <c r="AY241" s="146" t="s">
        <v>110</v>
      </c>
    </row>
    <row r="242" spans="2:65" s="14" customFormat="1">
      <c r="B242" s="156"/>
      <c r="D242" s="145" t="s">
        <v>119</v>
      </c>
      <c r="E242" s="157" t="s">
        <v>1</v>
      </c>
      <c r="F242" s="158" t="s">
        <v>124</v>
      </c>
      <c r="H242" s="159">
        <v>57.6</v>
      </c>
      <c r="L242" s="156"/>
      <c r="M242" s="160"/>
      <c r="T242" s="161"/>
      <c r="AT242" s="157" t="s">
        <v>119</v>
      </c>
      <c r="AU242" s="157" t="s">
        <v>118</v>
      </c>
      <c r="AV242" s="14" t="s">
        <v>117</v>
      </c>
      <c r="AW242" s="14" t="s">
        <v>24</v>
      </c>
      <c r="AX242" s="14" t="s">
        <v>74</v>
      </c>
      <c r="AY242" s="157" t="s">
        <v>110</v>
      </c>
    </row>
    <row r="243" spans="2:65" s="11" customFormat="1" ht="22.9" customHeight="1">
      <c r="B243" s="119"/>
      <c r="D243" s="120" t="s">
        <v>65</v>
      </c>
      <c r="E243" s="128" t="s">
        <v>304</v>
      </c>
      <c r="F243" s="128" t="s">
        <v>305</v>
      </c>
      <c r="J243" s="129">
        <f>BK243</f>
        <v>0</v>
      </c>
      <c r="L243" s="119"/>
      <c r="M243" s="123"/>
      <c r="P243" s="124">
        <f>SUM(P244:P260)</f>
        <v>0</v>
      </c>
      <c r="R243" s="124">
        <f>SUM(R244:R260)</f>
        <v>0</v>
      </c>
      <c r="T243" s="125">
        <f>SUM(T244:T260)</f>
        <v>0</v>
      </c>
      <c r="AR243" s="120" t="s">
        <v>118</v>
      </c>
      <c r="AT243" s="126" t="s">
        <v>65</v>
      </c>
      <c r="AU243" s="126" t="s">
        <v>74</v>
      </c>
      <c r="AY243" s="120" t="s">
        <v>110</v>
      </c>
      <c r="BK243" s="127">
        <f>SUM(BK244:BK260)</f>
        <v>0</v>
      </c>
    </row>
    <row r="244" spans="2:65" s="1" customFormat="1" ht="24.2" customHeight="1">
      <c r="B244" s="130"/>
      <c r="C244" s="131">
        <v>43</v>
      </c>
      <c r="D244" s="131" t="s">
        <v>113</v>
      </c>
      <c r="E244" s="132" t="s">
        <v>306</v>
      </c>
      <c r="F244" s="133" t="s">
        <v>307</v>
      </c>
      <c r="G244" s="134" t="s">
        <v>116</v>
      </c>
      <c r="H244" s="135">
        <v>241.584</v>
      </c>
      <c r="I244" s="136"/>
      <c r="J244" s="136">
        <f>ROUND(I244*H244,2)</f>
        <v>0</v>
      </c>
      <c r="K244" s="137"/>
      <c r="L244" s="28"/>
      <c r="M244" s="138" t="s">
        <v>1</v>
      </c>
      <c r="N244" s="139" t="s">
        <v>32</v>
      </c>
      <c r="O244" s="140">
        <v>0</v>
      </c>
      <c r="P244" s="140">
        <f>O244*H244</f>
        <v>0</v>
      </c>
      <c r="Q244" s="140">
        <v>0</v>
      </c>
      <c r="R244" s="140">
        <f>Q244*H244</f>
        <v>0</v>
      </c>
      <c r="S244" s="140">
        <v>0</v>
      </c>
      <c r="T244" s="141">
        <f>S244*H244</f>
        <v>0</v>
      </c>
      <c r="AR244" s="142" t="s">
        <v>156</v>
      </c>
      <c r="AT244" s="142" t="s">
        <v>113</v>
      </c>
      <c r="AU244" s="142" t="s">
        <v>118</v>
      </c>
      <c r="AY244" s="16" t="s">
        <v>110</v>
      </c>
      <c r="BE244" s="143">
        <f>IF(N244="základná",J244,0)</f>
        <v>0</v>
      </c>
      <c r="BF244" s="143">
        <f>IF(N244="znížená",J244,0)</f>
        <v>0</v>
      </c>
      <c r="BG244" s="143">
        <f>IF(N244="zákl. prenesená",J244,0)</f>
        <v>0</v>
      </c>
      <c r="BH244" s="143">
        <f>IF(N244="zníž. prenesená",J244,0)</f>
        <v>0</v>
      </c>
      <c r="BI244" s="143">
        <f>IF(N244="nulová",J244,0)</f>
        <v>0</v>
      </c>
      <c r="BJ244" s="16" t="s">
        <v>118</v>
      </c>
      <c r="BK244" s="143">
        <f>ROUND(I244*H244,2)</f>
        <v>0</v>
      </c>
      <c r="BL244" s="16" t="s">
        <v>156</v>
      </c>
      <c r="BM244" s="142" t="s">
        <v>308</v>
      </c>
    </row>
    <row r="245" spans="2:65" s="13" customFormat="1">
      <c r="B245" s="150"/>
      <c r="D245" s="145" t="s">
        <v>119</v>
      </c>
      <c r="E245" s="151" t="s">
        <v>1</v>
      </c>
      <c r="F245" s="152" t="s">
        <v>309</v>
      </c>
      <c r="H245" s="153">
        <v>147.6</v>
      </c>
      <c r="L245" s="150"/>
      <c r="M245" s="154"/>
      <c r="T245" s="155"/>
      <c r="AT245" s="151" t="s">
        <v>119</v>
      </c>
      <c r="AU245" s="151" t="s">
        <v>118</v>
      </c>
      <c r="AV245" s="13" t="s">
        <v>118</v>
      </c>
      <c r="AW245" s="13" t="s">
        <v>24</v>
      </c>
      <c r="AX245" s="13" t="s">
        <v>66</v>
      </c>
      <c r="AY245" s="151" t="s">
        <v>110</v>
      </c>
    </row>
    <row r="246" spans="2:65" s="13" customFormat="1">
      <c r="B246" s="150"/>
      <c r="D246" s="145" t="s">
        <v>119</v>
      </c>
      <c r="E246" s="151" t="s">
        <v>1</v>
      </c>
      <c r="F246" s="152" t="s">
        <v>310</v>
      </c>
      <c r="H246" s="153">
        <v>93.983999999999995</v>
      </c>
      <c r="L246" s="150"/>
      <c r="M246" s="154"/>
      <c r="T246" s="155"/>
      <c r="AT246" s="151" t="s">
        <v>119</v>
      </c>
      <c r="AU246" s="151" t="s">
        <v>118</v>
      </c>
      <c r="AV246" s="13" t="s">
        <v>118</v>
      </c>
      <c r="AW246" s="13" t="s">
        <v>24</v>
      </c>
      <c r="AX246" s="13" t="s">
        <v>66</v>
      </c>
      <c r="AY246" s="151" t="s">
        <v>110</v>
      </c>
    </row>
    <row r="247" spans="2:65" s="14" customFormat="1">
      <c r="B247" s="156"/>
      <c r="D247" s="145" t="s">
        <v>119</v>
      </c>
      <c r="E247" s="157" t="s">
        <v>1</v>
      </c>
      <c r="F247" s="158" t="s">
        <v>124</v>
      </c>
      <c r="H247" s="159">
        <v>241.584</v>
      </c>
      <c r="L247" s="156"/>
      <c r="M247" s="160"/>
      <c r="T247" s="161"/>
      <c r="AT247" s="157" t="s">
        <v>119</v>
      </c>
      <c r="AU247" s="157" t="s">
        <v>118</v>
      </c>
      <c r="AV247" s="14" t="s">
        <v>117</v>
      </c>
      <c r="AW247" s="14" t="s">
        <v>24</v>
      </c>
      <c r="AX247" s="14" t="s">
        <v>74</v>
      </c>
      <c r="AY247" s="157" t="s">
        <v>110</v>
      </c>
    </row>
    <row r="248" spans="2:65" s="1" customFormat="1" ht="21.75" customHeight="1">
      <c r="B248" s="130"/>
      <c r="C248" s="131">
        <v>44</v>
      </c>
      <c r="D248" s="131" t="s">
        <v>113</v>
      </c>
      <c r="E248" s="132" t="s">
        <v>311</v>
      </c>
      <c r="F248" s="133" t="s">
        <v>312</v>
      </c>
      <c r="G248" s="134" t="s">
        <v>258</v>
      </c>
      <c r="H248" s="135">
        <v>20</v>
      </c>
      <c r="I248" s="136"/>
      <c r="J248" s="136">
        <f>ROUND(I248*H248,2)</f>
        <v>0</v>
      </c>
      <c r="K248" s="137"/>
      <c r="L248" s="28"/>
      <c r="M248" s="138" t="s">
        <v>1</v>
      </c>
      <c r="N248" s="139" t="s">
        <v>32</v>
      </c>
      <c r="O248" s="140">
        <v>0</v>
      </c>
      <c r="P248" s="140">
        <f>O248*H248</f>
        <v>0</v>
      </c>
      <c r="Q248" s="140">
        <v>0</v>
      </c>
      <c r="R248" s="140">
        <f>Q248*H248</f>
        <v>0</v>
      </c>
      <c r="S248" s="140">
        <v>0</v>
      </c>
      <c r="T248" s="141">
        <f>S248*H248</f>
        <v>0</v>
      </c>
      <c r="AR248" s="142" t="s">
        <v>156</v>
      </c>
      <c r="AT248" s="142" t="s">
        <v>113</v>
      </c>
      <c r="AU248" s="142" t="s">
        <v>118</v>
      </c>
      <c r="AY248" s="16" t="s">
        <v>110</v>
      </c>
      <c r="BE248" s="143">
        <f>IF(N248="základná",J248,0)</f>
        <v>0</v>
      </c>
      <c r="BF248" s="143">
        <f>IF(N248="znížená",J248,0)</f>
        <v>0</v>
      </c>
      <c r="BG248" s="143">
        <f>IF(N248="zákl. prenesená",J248,0)</f>
        <v>0</v>
      </c>
      <c r="BH248" s="143">
        <f>IF(N248="zníž. prenesená",J248,0)</f>
        <v>0</v>
      </c>
      <c r="BI248" s="143">
        <f>IF(N248="nulová",J248,0)</f>
        <v>0</v>
      </c>
      <c r="BJ248" s="16" t="s">
        <v>118</v>
      </c>
      <c r="BK248" s="143">
        <f>ROUND(I248*H248,2)</f>
        <v>0</v>
      </c>
      <c r="BL248" s="16" t="s">
        <v>156</v>
      </c>
      <c r="BM248" s="142" t="s">
        <v>313</v>
      </c>
    </row>
    <row r="249" spans="2:65" s="1" customFormat="1" ht="24.2" customHeight="1">
      <c r="B249" s="130"/>
      <c r="C249" s="131">
        <v>45</v>
      </c>
      <c r="D249" s="131" t="s">
        <v>113</v>
      </c>
      <c r="E249" s="132" t="s">
        <v>314</v>
      </c>
      <c r="F249" s="133" t="s">
        <v>315</v>
      </c>
      <c r="G249" s="134" t="s">
        <v>116</v>
      </c>
      <c r="H249" s="135">
        <v>241.584</v>
      </c>
      <c r="I249" s="136"/>
      <c r="J249" s="136">
        <f>ROUND(I249*H249,2)</f>
        <v>0</v>
      </c>
      <c r="K249" s="137"/>
      <c r="L249" s="28"/>
      <c r="M249" s="138" t="s">
        <v>1</v>
      </c>
      <c r="N249" s="139" t="s">
        <v>32</v>
      </c>
      <c r="O249" s="140">
        <v>0</v>
      </c>
      <c r="P249" s="140">
        <f>O249*H249</f>
        <v>0</v>
      </c>
      <c r="Q249" s="140">
        <v>0</v>
      </c>
      <c r="R249" s="140">
        <f>Q249*H249</f>
        <v>0</v>
      </c>
      <c r="S249" s="140">
        <v>0</v>
      </c>
      <c r="T249" s="141">
        <f>S249*H249</f>
        <v>0</v>
      </c>
      <c r="AR249" s="142" t="s">
        <v>156</v>
      </c>
      <c r="AT249" s="142" t="s">
        <v>113</v>
      </c>
      <c r="AU249" s="142" t="s">
        <v>118</v>
      </c>
      <c r="AY249" s="16" t="s">
        <v>110</v>
      </c>
      <c r="BE249" s="143">
        <f>IF(N249="základná",J249,0)</f>
        <v>0</v>
      </c>
      <c r="BF249" s="143">
        <f>IF(N249="znížená",J249,0)</f>
        <v>0</v>
      </c>
      <c r="BG249" s="143">
        <f>IF(N249="zákl. prenesená",J249,0)</f>
        <v>0</v>
      </c>
      <c r="BH249" s="143">
        <f>IF(N249="zníž. prenesená",J249,0)</f>
        <v>0</v>
      </c>
      <c r="BI249" s="143">
        <f>IF(N249="nulová",J249,0)</f>
        <v>0</v>
      </c>
      <c r="BJ249" s="16" t="s">
        <v>118</v>
      </c>
      <c r="BK249" s="143">
        <f>ROUND(I249*H249,2)</f>
        <v>0</v>
      </c>
      <c r="BL249" s="16" t="s">
        <v>156</v>
      </c>
      <c r="BM249" s="142" t="s">
        <v>316</v>
      </c>
    </row>
    <row r="250" spans="2:65" s="1" customFormat="1" ht="24.2" customHeight="1">
      <c r="B250" s="130"/>
      <c r="C250" s="131">
        <v>46</v>
      </c>
      <c r="D250" s="131" t="s">
        <v>113</v>
      </c>
      <c r="E250" s="132" t="s">
        <v>317</v>
      </c>
      <c r="F250" s="133" t="s">
        <v>318</v>
      </c>
      <c r="G250" s="134" t="s">
        <v>116</v>
      </c>
      <c r="H250" s="135">
        <v>241.584</v>
      </c>
      <c r="I250" s="136"/>
      <c r="J250" s="136">
        <f>ROUND(I250*H250,2)</f>
        <v>0</v>
      </c>
      <c r="K250" s="137"/>
      <c r="L250" s="28"/>
      <c r="M250" s="138" t="s">
        <v>1</v>
      </c>
      <c r="N250" s="139" t="s">
        <v>32</v>
      </c>
      <c r="O250" s="140">
        <v>0</v>
      </c>
      <c r="P250" s="140">
        <f>O250*H250</f>
        <v>0</v>
      </c>
      <c r="Q250" s="140">
        <v>0</v>
      </c>
      <c r="R250" s="140">
        <f>Q250*H250</f>
        <v>0</v>
      </c>
      <c r="S250" s="140">
        <v>0</v>
      </c>
      <c r="T250" s="141">
        <f>S250*H250</f>
        <v>0</v>
      </c>
      <c r="AR250" s="142" t="s">
        <v>156</v>
      </c>
      <c r="AT250" s="142" t="s">
        <v>113</v>
      </c>
      <c r="AU250" s="142" t="s">
        <v>118</v>
      </c>
      <c r="AY250" s="16" t="s">
        <v>110</v>
      </c>
      <c r="BE250" s="143">
        <f>IF(N250="základná",J250,0)</f>
        <v>0</v>
      </c>
      <c r="BF250" s="143">
        <f>IF(N250="znížená",J250,0)</f>
        <v>0</v>
      </c>
      <c r="BG250" s="143">
        <f>IF(N250="zákl. prenesená",J250,0)</f>
        <v>0</v>
      </c>
      <c r="BH250" s="143">
        <f>IF(N250="zníž. prenesená",J250,0)</f>
        <v>0</v>
      </c>
      <c r="BI250" s="143">
        <f>IF(N250="nulová",J250,0)</f>
        <v>0</v>
      </c>
      <c r="BJ250" s="16" t="s">
        <v>118</v>
      </c>
      <c r="BK250" s="143">
        <f>ROUND(I250*H250,2)</f>
        <v>0</v>
      </c>
      <c r="BL250" s="16" t="s">
        <v>156</v>
      </c>
      <c r="BM250" s="142" t="s">
        <v>319</v>
      </c>
    </row>
    <row r="251" spans="2:65" s="1" customFormat="1" ht="24.2" customHeight="1">
      <c r="B251" s="130"/>
      <c r="C251" s="131">
        <v>47</v>
      </c>
      <c r="D251" s="131" t="s">
        <v>113</v>
      </c>
      <c r="E251" s="132" t="s">
        <v>320</v>
      </c>
      <c r="F251" s="133" t="s">
        <v>321</v>
      </c>
      <c r="G251" s="134" t="s">
        <v>116</v>
      </c>
      <c r="H251" s="135">
        <v>241.584</v>
      </c>
      <c r="I251" s="136"/>
      <c r="J251" s="136">
        <f>ROUND(I251*H251,2)</f>
        <v>0</v>
      </c>
      <c r="K251" s="137"/>
      <c r="L251" s="28"/>
      <c r="M251" s="138" t="s">
        <v>1</v>
      </c>
      <c r="N251" s="139" t="s">
        <v>32</v>
      </c>
      <c r="O251" s="140">
        <v>0</v>
      </c>
      <c r="P251" s="140">
        <f>O251*H251</f>
        <v>0</v>
      </c>
      <c r="Q251" s="140">
        <v>0</v>
      </c>
      <c r="R251" s="140">
        <f>Q251*H251</f>
        <v>0</v>
      </c>
      <c r="S251" s="140">
        <v>0</v>
      </c>
      <c r="T251" s="141">
        <f>S251*H251</f>
        <v>0</v>
      </c>
      <c r="AR251" s="142" t="s">
        <v>156</v>
      </c>
      <c r="AT251" s="142" t="s">
        <v>113</v>
      </c>
      <c r="AU251" s="142" t="s">
        <v>118</v>
      </c>
      <c r="AY251" s="16" t="s">
        <v>110</v>
      </c>
      <c r="BE251" s="143">
        <f>IF(N251="základná",J251,0)</f>
        <v>0</v>
      </c>
      <c r="BF251" s="143">
        <f>IF(N251="znížená",J251,0)</f>
        <v>0</v>
      </c>
      <c r="BG251" s="143">
        <f>IF(N251="zákl. prenesená",J251,0)</f>
        <v>0</v>
      </c>
      <c r="BH251" s="143">
        <f>IF(N251="zníž. prenesená",J251,0)</f>
        <v>0</v>
      </c>
      <c r="BI251" s="143">
        <f>IF(N251="nulová",J251,0)</f>
        <v>0</v>
      </c>
      <c r="BJ251" s="16" t="s">
        <v>118</v>
      </c>
      <c r="BK251" s="143">
        <f>ROUND(I251*H251,2)</f>
        <v>0</v>
      </c>
      <c r="BL251" s="16" t="s">
        <v>156</v>
      </c>
      <c r="BM251" s="142" t="s">
        <v>322</v>
      </c>
    </row>
    <row r="252" spans="2:65" s="1" customFormat="1" ht="24.2" customHeight="1">
      <c r="B252" s="130"/>
      <c r="C252" s="131">
        <v>48</v>
      </c>
      <c r="D252" s="131" t="s">
        <v>113</v>
      </c>
      <c r="E252" s="132" t="s">
        <v>323</v>
      </c>
      <c r="F252" s="133" t="s">
        <v>324</v>
      </c>
      <c r="G252" s="134" t="s">
        <v>116</v>
      </c>
      <c r="H252" s="135">
        <v>138.42400000000001</v>
      </c>
      <c r="I252" s="136"/>
      <c r="J252" s="136">
        <f>ROUND(I252*H252,2)</f>
        <v>0</v>
      </c>
      <c r="K252" s="137"/>
      <c r="L252" s="28"/>
      <c r="M252" s="138" t="s">
        <v>1</v>
      </c>
      <c r="N252" s="139" t="s">
        <v>32</v>
      </c>
      <c r="O252" s="140">
        <v>0</v>
      </c>
      <c r="P252" s="140">
        <f>O252*H252</f>
        <v>0</v>
      </c>
      <c r="Q252" s="140">
        <v>0</v>
      </c>
      <c r="R252" s="140">
        <f>Q252*H252</f>
        <v>0</v>
      </c>
      <c r="S252" s="140">
        <v>0</v>
      </c>
      <c r="T252" s="141">
        <f>S252*H252</f>
        <v>0</v>
      </c>
      <c r="AR252" s="142" t="s">
        <v>156</v>
      </c>
      <c r="AT252" s="142" t="s">
        <v>113</v>
      </c>
      <c r="AU252" s="142" t="s">
        <v>118</v>
      </c>
      <c r="AY252" s="16" t="s">
        <v>110</v>
      </c>
      <c r="BE252" s="143">
        <f>IF(N252="základná",J252,0)</f>
        <v>0</v>
      </c>
      <c r="BF252" s="143">
        <f>IF(N252="znížená",J252,0)</f>
        <v>0</v>
      </c>
      <c r="BG252" s="143">
        <f>IF(N252="zákl. prenesená",J252,0)</f>
        <v>0</v>
      </c>
      <c r="BH252" s="143">
        <f>IF(N252="zníž. prenesená",J252,0)</f>
        <v>0</v>
      </c>
      <c r="BI252" s="143">
        <f>IF(N252="nulová",J252,0)</f>
        <v>0</v>
      </c>
      <c r="BJ252" s="16" t="s">
        <v>118</v>
      </c>
      <c r="BK252" s="143">
        <f>ROUND(I252*H252,2)</f>
        <v>0</v>
      </c>
      <c r="BL252" s="16" t="s">
        <v>156</v>
      </c>
      <c r="BM252" s="142" t="s">
        <v>325</v>
      </c>
    </row>
    <row r="253" spans="2:65" s="13" customFormat="1">
      <c r="B253" s="150"/>
      <c r="D253" s="145" t="s">
        <v>119</v>
      </c>
      <c r="E253" s="151" t="s">
        <v>1</v>
      </c>
      <c r="F253" s="152" t="s">
        <v>326</v>
      </c>
      <c r="H253" s="153">
        <v>147.6</v>
      </c>
      <c r="L253" s="150"/>
      <c r="M253" s="154"/>
      <c r="T253" s="155"/>
      <c r="AT253" s="151" t="s">
        <v>119</v>
      </c>
      <c r="AU253" s="151" t="s">
        <v>118</v>
      </c>
      <c r="AV253" s="13" t="s">
        <v>118</v>
      </c>
      <c r="AW253" s="13" t="s">
        <v>24</v>
      </c>
      <c r="AX253" s="13" t="s">
        <v>66</v>
      </c>
      <c r="AY253" s="151" t="s">
        <v>110</v>
      </c>
    </row>
    <row r="254" spans="2:65" s="12" customFormat="1">
      <c r="B254" s="144"/>
      <c r="D254" s="145" t="s">
        <v>119</v>
      </c>
      <c r="E254" s="146" t="s">
        <v>1</v>
      </c>
      <c r="F254" s="147" t="s">
        <v>136</v>
      </c>
      <c r="H254" s="146" t="s">
        <v>1</v>
      </c>
      <c r="L254" s="144"/>
      <c r="M254" s="148"/>
      <c r="T254" s="149"/>
      <c r="AT254" s="146" t="s">
        <v>119</v>
      </c>
      <c r="AU254" s="146" t="s">
        <v>118</v>
      </c>
      <c r="AV254" s="12" t="s">
        <v>74</v>
      </c>
      <c r="AW254" s="12" t="s">
        <v>24</v>
      </c>
      <c r="AX254" s="12" t="s">
        <v>66</v>
      </c>
      <c r="AY254" s="146" t="s">
        <v>110</v>
      </c>
    </row>
    <row r="255" spans="2:65" s="13" customFormat="1">
      <c r="B255" s="150"/>
      <c r="D255" s="145" t="s">
        <v>119</v>
      </c>
      <c r="E255" s="151" t="s">
        <v>1</v>
      </c>
      <c r="F255" s="152" t="s">
        <v>327</v>
      </c>
      <c r="H255" s="153">
        <v>-5.4756</v>
      </c>
      <c r="L255" s="150"/>
      <c r="M255" s="154"/>
      <c r="T255" s="155"/>
      <c r="AT255" s="151" t="s">
        <v>119</v>
      </c>
      <c r="AU255" s="151" t="s">
        <v>118</v>
      </c>
      <c r="AV255" s="13" t="s">
        <v>118</v>
      </c>
      <c r="AW255" s="13" t="s">
        <v>24</v>
      </c>
      <c r="AX255" s="13" t="s">
        <v>66</v>
      </c>
      <c r="AY255" s="151" t="s">
        <v>110</v>
      </c>
    </row>
    <row r="256" spans="2:65" s="13" customFormat="1">
      <c r="B256" s="150"/>
      <c r="D256" s="145" t="s">
        <v>119</v>
      </c>
      <c r="E256" s="151" t="s">
        <v>1</v>
      </c>
      <c r="F256" s="152" t="s">
        <v>140</v>
      </c>
      <c r="H256" s="153">
        <v>-3.7</v>
      </c>
      <c r="L256" s="150"/>
      <c r="M256" s="154"/>
      <c r="T256" s="155"/>
      <c r="AT256" s="151" t="s">
        <v>119</v>
      </c>
      <c r="AU256" s="151" t="s">
        <v>118</v>
      </c>
      <c r="AV256" s="13" t="s">
        <v>118</v>
      </c>
      <c r="AW256" s="13" t="s">
        <v>24</v>
      </c>
      <c r="AX256" s="13" t="s">
        <v>66</v>
      </c>
      <c r="AY256" s="151" t="s">
        <v>110</v>
      </c>
    </row>
    <row r="257" spans="2:65" s="14" customFormat="1">
      <c r="B257" s="156"/>
      <c r="D257" s="145" t="s">
        <v>119</v>
      </c>
      <c r="E257" s="157" t="s">
        <v>1</v>
      </c>
      <c r="F257" s="158" t="s">
        <v>124</v>
      </c>
      <c r="H257" s="159">
        <v>138.42439999999999</v>
      </c>
      <c r="L257" s="156"/>
      <c r="M257" s="160"/>
      <c r="T257" s="161"/>
      <c r="AT257" s="157" t="s">
        <v>119</v>
      </c>
      <c r="AU257" s="157" t="s">
        <v>118</v>
      </c>
      <c r="AV257" s="14" t="s">
        <v>117</v>
      </c>
      <c r="AW257" s="14" t="s">
        <v>24</v>
      </c>
      <c r="AX257" s="14" t="s">
        <v>74</v>
      </c>
      <c r="AY257" s="157" t="s">
        <v>110</v>
      </c>
    </row>
    <row r="258" spans="2:65" s="1" customFormat="1" ht="33" customHeight="1">
      <c r="B258" s="130"/>
      <c r="C258" s="131">
        <v>49</v>
      </c>
      <c r="D258" s="131" t="s">
        <v>113</v>
      </c>
      <c r="E258" s="132" t="s">
        <v>328</v>
      </c>
      <c r="F258" s="133" t="s">
        <v>329</v>
      </c>
      <c r="G258" s="134" t="s">
        <v>116</v>
      </c>
      <c r="H258" s="135">
        <v>241.584</v>
      </c>
      <c r="I258" s="136"/>
      <c r="J258" s="136">
        <f>ROUND(I258*H258,2)</f>
        <v>0</v>
      </c>
      <c r="K258" s="137"/>
      <c r="L258" s="28"/>
      <c r="M258" s="138" t="s">
        <v>1</v>
      </c>
      <c r="N258" s="139" t="s">
        <v>32</v>
      </c>
      <c r="O258" s="140">
        <v>0</v>
      </c>
      <c r="P258" s="140">
        <f>O258*H258</f>
        <v>0</v>
      </c>
      <c r="Q258" s="140">
        <v>0</v>
      </c>
      <c r="R258" s="140">
        <f>Q258*H258</f>
        <v>0</v>
      </c>
      <c r="S258" s="140">
        <v>0</v>
      </c>
      <c r="T258" s="141">
        <f>S258*H258</f>
        <v>0</v>
      </c>
      <c r="AR258" s="142" t="s">
        <v>156</v>
      </c>
      <c r="AT258" s="142" t="s">
        <v>113</v>
      </c>
      <c r="AU258" s="142" t="s">
        <v>118</v>
      </c>
      <c r="AY258" s="16" t="s">
        <v>110</v>
      </c>
      <c r="BE258" s="143">
        <f>IF(N258="základná",J258,0)</f>
        <v>0</v>
      </c>
      <c r="BF258" s="143">
        <f>IF(N258="znížená",J258,0)</f>
        <v>0</v>
      </c>
      <c r="BG258" s="143">
        <f>IF(N258="zákl. prenesená",J258,0)</f>
        <v>0</v>
      </c>
      <c r="BH258" s="143">
        <f>IF(N258="zníž. prenesená",J258,0)</f>
        <v>0</v>
      </c>
      <c r="BI258" s="143">
        <f>IF(N258="nulová",J258,0)</f>
        <v>0</v>
      </c>
      <c r="BJ258" s="16" t="s">
        <v>118</v>
      </c>
      <c r="BK258" s="143">
        <f>ROUND(I258*H258,2)</f>
        <v>0</v>
      </c>
      <c r="BL258" s="16" t="s">
        <v>156</v>
      </c>
      <c r="BM258" s="142" t="s">
        <v>330</v>
      </c>
    </row>
    <row r="259" spans="2:65" s="1" customFormat="1" ht="24.2" customHeight="1">
      <c r="B259" s="130"/>
      <c r="C259" s="131">
        <v>50</v>
      </c>
      <c r="D259" s="131" t="s">
        <v>113</v>
      </c>
      <c r="E259" s="132" t="s">
        <v>331</v>
      </c>
      <c r="F259" s="133" t="s">
        <v>332</v>
      </c>
      <c r="G259" s="134" t="s">
        <v>129</v>
      </c>
      <c r="H259" s="135">
        <v>19</v>
      </c>
      <c r="I259" s="136"/>
      <c r="J259" s="136">
        <f>ROUND(I259*H259,2)</f>
        <v>0</v>
      </c>
      <c r="K259" s="137"/>
      <c r="L259" s="28"/>
      <c r="M259" s="138" t="s">
        <v>1</v>
      </c>
      <c r="N259" s="139" t="s">
        <v>32</v>
      </c>
      <c r="O259" s="140">
        <v>0</v>
      </c>
      <c r="P259" s="140">
        <f>O259*H259</f>
        <v>0</v>
      </c>
      <c r="Q259" s="140">
        <v>0</v>
      </c>
      <c r="R259" s="140">
        <f>Q259*H259</f>
        <v>0</v>
      </c>
      <c r="S259" s="140">
        <v>0</v>
      </c>
      <c r="T259" s="141">
        <f>S259*H259</f>
        <v>0</v>
      </c>
      <c r="AR259" s="142" t="s">
        <v>156</v>
      </c>
      <c r="AT259" s="142" t="s">
        <v>113</v>
      </c>
      <c r="AU259" s="142" t="s">
        <v>118</v>
      </c>
      <c r="AY259" s="16" t="s">
        <v>110</v>
      </c>
      <c r="BE259" s="143">
        <f>IF(N259="základná",J259,0)</f>
        <v>0</v>
      </c>
      <c r="BF259" s="143">
        <f>IF(N259="znížená",J259,0)</f>
        <v>0</v>
      </c>
      <c r="BG259" s="143">
        <f>IF(N259="zákl. prenesená",J259,0)</f>
        <v>0</v>
      </c>
      <c r="BH259" s="143">
        <f>IF(N259="zníž. prenesená",J259,0)</f>
        <v>0</v>
      </c>
      <c r="BI259" s="143">
        <f>IF(N259="nulová",J259,0)</f>
        <v>0</v>
      </c>
      <c r="BJ259" s="16" t="s">
        <v>118</v>
      </c>
      <c r="BK259" s="143">
        <f>ROUND(I259*H259,2)</f>
        <v>0</v>
      </c>
      <c r="BL259" s="16" t="s">
        <v>156</v>
      </c>
      <c r="BM259" s="142" t="s">
        <v>333</v>
      </c>
    </row>
    <row r="260" spans="2:65" s="1" customFormat="1" ht="24.2" customHeight="1">
      <c r="B260" s="130"/>
      <c r="C260" s="131">
        <v>51</v>
      </c>
      <c r="D260" s="131" t="s">
        <v>113</v>
      </c>
      <c r="E260" s="132" t="s">
        <v>334</v>
      </c>
      <c r="F260" s="133" t="s">
        <v>335</v>
      </c>
      <c r="G260" s="134" t="s">
        <v>129</v>
      </c>
      <c r="H260" s="135">
        <v>25</v>
      </c>
      <c r="I260" s="136"/>
      <c r="J260" s="136">
        <f>ROUND(I260*H260,2)</f>
        <v>0</v>
      </c>
      <c r="K260" s="137"/>
      <c r="L260" s="28"/>
      <c r="M260" s="138" t="s">
        <v>1</v>
      </c>
      <c r="N260" s="139" t="s">
        <v>32</v>
      </c>
      <c r="O260" s="140">
        <v>0</v>
      </c>
      <c r="P260" s="140">
        <f>O260*H260</f>
        <v>0</v>
      </c>
      <c r="Q260" s="140">
        <v>0</v>
      </c>
      <c r="R260" s="140">
        <f>Q260*H260</f>
        <v>0</v>
      </c>
      <c r="S260" s="140">
        <v>0</v>
      </c>
      <c r="T260" s="141">
        <f>S260*H260</f>
        <v>0</v>
      </c>
      <c r="AR260" s="142" t="s">
        <v>156</v>
      </c>
      <c r="AT260" s="142" t="s">
        <v>113</v>
      </c>
      <c r="AU260" s="142" t="s">
        <v>118</v>
      </c>
      <c r="AY260" s="16" t="s">
        <v>110</v>
      </c>
      <c r="BE260" s="143">
        <f>IF(N260="základná",J260,0)</f>
        <v>0</v>
      </c>
      <c r="BF260" s="143">
        <f>IF(N260="znížená",J260,0)</f>
        <v>0</v>
      </c>
      <c r="BG260" s="143">
        <f>IF(N260="zákl. prenesená",J260,0)</f>
        <v>0</v>
      </c>
      <c r="BH260" s="143">
        <f>IF(N260="zníž. prenesená",J260,0)</f>
        <v>0</v>
      </c>
      <c r="BI260" s="143">
        <f>IF(N260="nulová",J260,0)</f>
        <v>0</v>
      </c>
      <c r="BJ260" s="16" t="s">
        <v>118</v>
      </c>
      <c r="BK260" s="143">
        <f>ROUND(I260*H260,2)</f>
        <v>0</v>
      </c>
      <c r="BL260" s="16" t="s">
        <v>156</v>
      </c>
      <c r="BM260" s="142" t="s">
        <v>336</v>
      </c>
    </row>
    <row r="261" spans="2:65" s="11" customFormat="1" ht="22.9" customHeight="1">
      <c r="B261" s="119"/>
      <c r="D261" s="120" t="s">
        <v>65</v>
      </c>
      <c r="E261" s="128" t="s">
        <v>337</v>
      </c>
      <c r="F261" s="128" t="s">
        <v>338</v>
      </c>
      <c r="J261" s="129">
        <f>BK261</f>
        <v>0</v>
      </c>
      <c r="L261" s="119"/>
      <c r="M261" s="123"/>
      <c r="P261" s="124">
        <f>P262</f>
        <v>0</v>
      </c>
      <c r="R261" s="124">
        <f>R262</f>
        <v>0</v>
      </c>
      <c r="T261" s="125">
        <f>T262</f>
        <v>0</v>
      </c>
      <c r="AR261" s="120" t="s">
        <v>118</v>
      </c>
      <c r="AT261" s="126" t="s">
        <v>65</v>
      </c>
      <c r="AU261" s="126" t="s">
        <v>74</v>
      </c>
      <c r="AY261" s="120" t="s">
        <v>110</v>
      </c>
      <c r="BK261" s="127">
        <f>BK262</f>
        <v>0</v>
      </c>
    </row>
    <row r="262" spans="2:65" s="1" customFormat="1" ht="24.2" customHeight="1">
      <c r="B262" s="130"/>
      <c r="C262" s="131">
        <v>52</v>
      </c>
      <c r="D262" s="131" t="s">
        <v>113</v>
      </c>
      <c r="E262" s="132" t="s">
        <v>339</v>
      </c>
      <c r="F262" s="133" t="s">
        <v>340</v>
      </c>
      <c r="G262" s="134" t="s">
        <v>116</v>
      </c>
      <c r="H262" s="135">
        <v>12.625</v>
      </c>
      <c r="I262" s="136"/>
      <c r="J262" s="136">
        <f>ROUND(I262*H262,2)</f>
        <v>0</v>
      </c>
      <c r="K262" s="137"/>
      <c r="L262" s="28"/>
      <c r="M262" s="138" t="s">
        <v>1</v>
      </c>
      <c r="N262" s="139" t="s">
        <v>32</v>
      </c>
      <c r="O262" s="140">
        <v>0</v>
      </c>
      <c r="P262" s="140">
        <f>O262*H262</f>
        <v>0</v>
      </c>
      <c r="Q262" s="140">
        <v>0</v>
      </c>
      <c r="R262" s="140">
        <f>Q262*H262</f>
        <v>0</v>
      </c>
      <c r="S262" s="140">
        <v>0</v>
      </c>
      <c r="T262" s="141">
        <f>S262*H262</f>
        <v>0</v>
      </c>
      <c r="AR262" s="142" t="s">
        <v>156</v>
      </c>
      <c r="AT262" s="142" t="s">
        <v>113</v>
      </c>
      <c r="AU262" s="142" t="s">
        <v>118</v>
      </c>
      <c r="AY262" s="16" t="s">
        <v>110</v>
      </c>
      <c r="BE262" s="143">
        <f>IF(N262="základná",J262,0)</f>
        <v>0</v>
      </c>
      <c r="BF262" s="143">
        <f>IF(N262="znížená",J262,0)</f>
        <v>0</v>
      </c>
      <c r="BG262" s="143">
        <f>IF(N262="zákl. prenesená",J262,0)</f>
        <v>0</v>
      </c>
      <c r="BH262" s="143">
        <f>IF(N262="zníž. prenesená",J262,0)</f>
        <v>0</v>
      </c>
      <c r="BI262" s="143">
        <f>IF(N262="nulová",J262,0)</f>
        <v>0</v>
      </c>
      <c r="BJ262" s="16" t="s">
        <v>118</v>
      </c>
      <c r="BK262" s="143">
        <f>ROUND(I262*H262,2)</f>
        <v>0</v>
      </c>
      <c r="BL262" s="16" t="s">
        <v>156</v>
      </c>
      <c r="BM262" s="142" t="s">
        <v>341</v>
      </c>
    </row>
    <row r="263" spans="2:65" s="11" customFormat="1" ht="25.9" customHeight="1">
      <c r="B263" s="119"/>
      <c r="D263" s="120" t="s">
        <v>65</v>
      </c>
      <c r="E263" s="121" t="s">
        <v>342</v>
      </c>
      <c r="F263" s="121" t="s">
        <v>343</v>
      </c>
      <c r="J263" s="122">
        <f>BK263</f>
        <v>0</v>
      </c>
      <c r="L263" s="119"/>
      <c r="M263" s="123"/>
      <c r="P263" s="124">
        <f>SUM(P264:P268)</f>
        <v>50.88</v>
      </c>
      <c r="R263" s="124">
        <f>SUM(R264:R268)</f>
        <v>0</v>
      </c>
      <c r="T263" s="125">
        <f>SUM(T264:T268)</f>
        <v>0</v>
      </c>
      <c r="AR263" s="120" t="s">
        <v>117</v>
      </c>
      <c r="AT263" s="126" t="s">
        <v>65</v>
      </c>
      <c r="AU263" s="126" t="s">
        <v>66</v>
      </c>
      <c r="AY263" s="120" t="s">
        <v>110</v>
      </c>
      <c r="BK263" s="127">
        <f>SUM(BK264:BK268)</f>
        <v>0</v>
      </c>
    </row>
    <row r="264" spans="2:65" s="1" customFormat="1" ht="37.9" customHeight="1">
      <c r="B264" s="130"/>
      <c r="C264" s="131">
        <v>53</v>
      </c>
      <c r="D264" s="131" t="s">
        <v>113</v>
      </c>
      <c r="E264" s="132" t="s">
        <v>344</v>
      </c>
      <c r="F264" s="133" t="s">
        <v>345</v>
      </c>
      <c r="G264" s="134" t="s">
        <v>346</v>
      </c>
      <c r="H264" s="135">
        <v>48</v>
      </c>
      <c r="I264" s="136"/>
      <c r="J264" s="136">
        <f>ROUND(I264*H264,2)</f>
        <v>0</v>
      </c>
      <c r="K264" s="137"/>
      <c r="L264" s="28"/>
      <c r="M264" s="138" t="s">
        <v>1</v>
      </c>
      <c r="N264" s="139" t="s">
        <v>32</v>
      </c>
      <c r="O264" s="140">
        <v>1.06</v>
      </c>
      <c r="P264" s="140">
        <f>O264*H264</f>
        <v>50.88</v>
      </c>
      <c r="Q264" s="140">
        <v>0</v>
      </c>
      <c r="R264" s="140">
        <f>Q264*H264</f>
        <v>0</v>
      </c>
      <c r="S264" s="140">
        <v>0</v>
      </c>
      <c r="T264" s="141">
        <f>S264*H264</f>
        <v>0</v>
      </c>
      <c r="AR264" s="142" t="s">
        <v>347</v>
      </c>
      <c r="AT264" s="142" t="s">
        <v>113</v>
      </c>
      <c r="AU264" s="142" t="s">
        <v>74</v>
      </c>
      <c r="AY264" s="16" t="s">
        <v>110</v>
      </c>
      <c r="BE264" s="143">
        <f>IF(N264="základná",J264,0)</f>
        <v>0</v>
      </c>
      <c r="BF264" s="143">
        <f>IF(N264="znížená",J264,0)</f>
        <v>0</v>
      </c>
      <c r="BG264" s="143">
        <f>IF(N264="zákl. prenesená",J264,0)</f>
        <v>0</v>
      </c>
      <c r="BH264" s="143">
        <f>IF(N264="zníž. prenesená",J264,0)</f>
        <v>0</v>
      </c>
      <c r="BI264" s="143">
        <f>IF(N264="nulová",J264,0)</f>
        <v>0</v>
      </c>
      <c r="BJ264" s="16" t="s">
        <v>118</v>
      </c>
      <c r="BK264" s="143">
        <f>ROUND(I264*H264,2)</f>
        <v>0</v>
      </c>
      <c r="BL264" s="16" t="s">
        <v>347</v>
      </c>
      <c r="BM264" s="142" t="s">
        <v>348</v>
      </c>
    </row>
    <row r="265" spans="2:65" s="1" customFormat="1" ht="37.9" customHeight="1">
      <c r="B265" s="130"/>
      <c r="C265" s="131">
        <v>54</v>
      </c>
      <c r="D265" s="131" t="s">
        <v>113</v>
      </c>
      <c r="E265" s="132" t="s">
        <v>349</v>
      </c>
      <c r="F265" s="133" t="s">
        <v>350</v>
      </c>
      <c r="G265" s="134" t="s">
        <v>346</v>
      </c>
      <c r="H265" s="135">
        <v>24</v>
      </c>
      <c r="I265" s="136"/>
      <c r="J265" s="136">
        <f>ROUND(I265*H265,2)</f>
        <v>0</v>
      </c>
      <c r="K265" s="137"/>
      <c r="L265" s="28"/>
      <c r="M265" s="138" t="s">
        <v>1</v>
      </c>
      <c r="N265" s="139" t="s">
        <v>32</v>
      </c>
      <c r="O265" s="140">
        <v>0</v>
      </c>
      <c r="P265" s="140">
        <f>O265*H265</f>
        <v>0</v>
      </c>
      <c r="Q265" s="140">
        <v>0</v>
      </c>
      <c r="R265" s="140">
        <f>Q265*H265</f>
        <v>0</v>
      </c>
      <c r="S265" s="140">
        <v>0</v>
      </c>
      <c r="T265" s="141">
        <f>S265*H265</f>
        <v>0</v>
      </c>
      <c r="AR265" s="142" t="s">
        <v>351</v>
      </c>
      <c r="AT265" s="142" t="s">
        <v>113</v>
      </c>
      <c r="AU265" s="142" t="s">
        <v>74</v>
      </c>
      <c r="AY265" s="16" t="s">
        <v>110</v>
      </c>
      <c r="BE265" s="143">
        <f>IF(N265="základná",J265,0)</f>
        <v>0</v>
      </c>
      <c r="BF265" s="143">
        <f>IF(N265="znížená",J265,0)</f>
        <v>0</v>
      </c>
      <c r="BG265" s="143">
        <f>IF(N265="zákl. prenesená",J265,0)</f>
        <v>0</v>
      </c>
      <c r="BH265" s="143">
        <f>IF(N265="zníž. prenesená",J265,0)</f>
        <v>0</v>
      </c>
      <c r="BI265" s="143">
        <f>IF(N265="nulová",J265,0)</f>
        <v>0</v>
      </c>
      <c r="BJ265" s="16" t="s">
        <v>118</v>
      </c>
      <c r="BK265" s="143">
        <f>ROUND(I265*H265,2)</f>
        <v>0</v>
      </c>
      <c r="BL265" s="16" t="s">
        <v>351</v>
      </c>
      <c r="BM265" s="142" t="s">
        <v>352</v>
      </c>
    </row>
    <row r="266" spans="2:65" s="13" customFormat="1">
      <c r="B266" s="150"/>
      <c r="D266" s="145" t="s">
        <v>119</v>
      </c>
      <c r="E266" s="151" t="s">
        <v>1</v>
      </c>
      <c r="F266" s="152" t="s">
        <v>353</v>
      </c>
      <c r="H266" s="153">
        <v>24</v>
      </c>
      <c r="L266" s="150"/>
      <c r="M266" s="154"/>
      <c r="T266" s="155"/>
      <c r="AT266" s="151" t="s">
        <v>119</v>
      </c>
      <c r="AU266" s="151" t="s">
        <v>74</v>
      </c>
      <c r="AV266" s="13" t="s">
        <v>118</v>
      </c>
      <c r="AW266" s="13" t="s">
        <v>24</v>
      </c>
      <c r="AX266" s="13" t="s">
        <v>66</v>
      </c>
      <c r="AY266" s="151" t="s">
        <v>110</v>
      </c>
    </row>
    <row r="267" spans="2:65" s="12" customFormat="1" ht="22.5">
      <c r="B267" s="144"/>
      <c r="D267" s="145" t="s">
        <v>119</v>
      </c>
      <c r="E267" s="146" t="s">
        <v>1</v>
      </c>
      <c r="F267" s="147" t="s">
        <v>354</v>
      </c>
      <c r="H267" s="146" t="s">
        <v>1</v>
      </c>
      <c r="L267" s="144"/>
      <c r="M267" s="148"/>
      <c r="T267" s="149"/>
      <c r="AT267" s="146" t="s">
        <v>119</v>
      </c>
      <c r="AU267" s="146" t="s">
        <v>74</v>
      </c>
      <c r="AV267" s="12" t="s">
        <v>74</v>
      </c>
      <c r="AW267" s="12" t="s">
        <v>24</v>
      </c>
      <c r="AX267" s="12" t="s">
        <v>66</v>
      </c>
      <c r="AY267" s="146" t="s">
        <v>110</v>
      </c>
    </row>
    <row r="268" spans="2:65" s="14" customFormat="1">
      <c r="B268" s="156"/>
      <c r="D268" s="145" t="s">
        <v>119</v>
      </c>
      <c r="E268" s="157" t="s">
        <v>1</v>
      </c>
      <c r="F268" s="158" t="s">
        <v>124</v>
      </c>
      <c r="H268" s="159">
        <v>24</v>
      </c>
      <c r="L268" s="156"/>
      <c r="M268" s="172"/>
      <c r="N268" s="173"/>
      <c r="O268" s="173"/>
      <c r="P268" s="173"/>
      <c r="Q268" s="173"/>
      <c r="R268" s="173"/>
      <c r="S268" s="173"/>
      <c r="T268" s="174"/>
      <c r="AT268" s="157" t="s">
        <v>119</v>
      </c>
      <c r="AU268" s="157" t="s">
        <v>74</v>
      </c>
      <c r="AV268" s="14" t="s">
        <v>117</v>
      </c>
      <c r="AW268" s="14" t="s">
        <v>24</v>
      </c>
      <c r="AX268" s="14" t="s">
        <v>74</v>
      </c>
      <c r="AY268" s="157" t="s">
        <v>110</v>
      </c>
    </row>
    <row r="269" spans="2:65" s="1" customFormat="1" ht="6.95" customHeight="1">
      <c r="B269" s="43"/>
      <c r="C269" s="44"/>
      <c r="D269" s="44"/>
      <c r="E269" s="44"/>
      <c r="F269" s="44"/>
      <c r="G269" s="44"/>
      <c r="H269" s="44"/>
      <c r="I269" s="44"/>
      <c r="J269" s="44"/>
      <c r="K269" s="44"/>
      <c r="L269" s="28"/>
    </row>
  </sheetData>
  <autoFilter ref="C127:K268" xr:uid="{00000000-0009-0000-0000-000001000000}"/>
  <mergeCells count="9">
    <mergeCell ref="E87:H87"/>
    <mergeCell ref="E118:H118"/>
    <mergeCell ref="E120:H12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Metadata/LabelInfo.xml><?xml version="1.0" encoding="utf-8"?>
<clbl:labelList xmlns:clbl="http://schemas.microsoft.com/office/2020/mipLabelMetadata">
  <clbl:label id="{c2332907-a3a7-49f7-8c30-bde89ea6dd47}" enabled="1" method="Standard" siteId="{8bc7db32-66af-4cdd-bbb3-d4653859677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4</vt:i4>
      </vt:variant>
    </vt:vector>
  </HeadingPairs>
  <TitlesOfParts>
    <vt:vector size="6" baseType="lpstr">
      <vt:lpstr>Rekapitulácia stavby</vt:lpstr>
      <vt:lpstr>01 - sklad</vt:lpstr>
      <vt:lpstr>'01 - sklad'!Názvy_tlače</vt:lpstr>
      <vt:lpstr>'Rekapitulácia stavby'!Názvy_tlače</vt:lpstr>
      <vt:lpstr>'01 - sklad'!Oblasť_tlače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Kretovičová Mária</dc:creator>
  <cp:lastModifiedBy>Kretovičová Mária</cp:lastModifiedBy>
  <dcterms:created xsi:type="dcterms:W3CDTF">2026-09-16T16:21:57Z</dcterms:created>
  <dcterms:modified xsi:type="dcterms:W3CDTF">2026-09-22T09:31:23Z</dcterms:modified>
</cp:coreProperties>
</file>