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ludmila_turanska_mhth_sk/Documents/Pracovná plocha/ZVT_Demontáž vlečky/"/>
    </mc:Choice>
  </mc:AlternateContent>
  <xr:revisionPtr revIDLastSave="0" documentId="8_{49CD231E-2410-44DD-9947-B5C138B032F2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Rekapitulácia stavby" sheetId="1" r:id="rId1"/>
    <sheet name="SO 01 - Rozobratie kolajiska" sheetId="2" r:id="rId2"/>
  </sheets>
  <definedNames>
    <definedName name="_xlnm._FilterDatabase" localSheetId="1" hidden="1">'SO 01 - Rozobratie kolajiska'!$C$120:$K$144</definedName>
    <definedName name="_xlnm.Print_Titles" localSheetId="0">'Rekapitulácia stavby'!$92:$92</definedName>
    <definedName name="_xlnm.Print_Titles" localSheetId="1">'SO 01 - Rozobratie kolajiska'!$120:$120</definedName>
    <definedName name="_xlnm.Print_Area" localSheetId="0">'Rekapitulácia stavby'!$D$4:$AO$76,'Rekapitulácia stavby'!$C$82:$AQ$96</definedName>
    <definedName name="_xlnm.Print_Area" localSheetId="1">'SO 01 - Rozobratie kolajiska'!$C$4:$J$76,'SO 01 - Rozobratie kolajiska'!$C$82:$J$102,'SO 01 - Rozobratie kolajiska'!$C$108:$J$144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144" i="2"/>
  <c r="BH144" i="2"/>
  <c r="BG144" i="2"/>
  <c r="BF144" i="2"/>
  <c r="T144" i="2"/>
  <c r="T143" i="2"/>
  <c r="R144" i="2"/>
  <c r="R143" i="2" s="1"/>
  <c r="P144" i="2"/>
  <c r="P143" i="2" s="1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T123" i="2"/>
  <c r="R124" i="2"/>
  <c r="R123" i="2"/>
  <c r="P124" i="2"/>
  <c r="P123" i="2"/>
  <c r="F115" i="2"/>
  <c r="E113" i="2"/>
  <c r="F89" i="2"/>
  <c r="E87" i="2"/>
  <c r="J24" i="2"/>
  <c r="E24" i="2"/>
  <c r="J92" i="2"/>
  <c r="J23" i="2"/>
  <c r="J21" i="2"/>
  <c r="E21" i="2"/>
  <c r="J117" i="2" s="1"/>
  <c r="J20" i="2"/>
  <c r="J18" i="2"/>
  <c r="E18" i="2"/>
  <c r="F118" i="2" s="1"/>
  <c r="J17" i="2"/>
  <c r="J15" i="2"/>
  <c r="E15" i="2"/>
  <c r="F91" i="2" s="1"/>
  <c r="J14" i="2"/>
  <c r="J12" i="2"/>
  <c r="J89" i="2" s="1"/>
  <c r="E7" i="2"/>
  <c r="E85" i="2"/>
  <c r="L90" i="1"/>
  <c r="AM90" i="1"/>
  <c r="AM89" i="1"/>
  <c r="L89" i="1"/>
  <c r="AM87" i="1"/>
  <c r="L87" i="1"/>
  <c r="L85" i="1"/>
  <c r="L84" i="1"/>
  <c r="BK129" i="2"/>
  <c r="J135" i="2"/>
  <c r="BK124" i="2"/>
  <c r="J138" i="2"/>
  <c r="BK131" i="2"/>
  <c r="BK138" i="2"/>
  <c r="BK142" i="2"/>
  <c r="J129" i="2"/>
  <c r="J127" i="2"/>
  <c r="BK137" i="2"/>
  <c r="AS94" i="1"/>
  <c r="J137" i="2"/>
  <c r="BK141" i="2"/>
  <c r="J141" i="2"/>
  <c r="BK127" i="2"/>
  <c r="BK135" i="2"/>
  <c r="J124" i="2"/>
  <c r="J140" i="2"/>
  <c r="J142" i="2"/>
  <c r="BK134" i="2"/>
  <c r="J131" i="2"/>
  <c r="J134" i="2"/>
  <c r="J144" i="2"/>
  <c r="BK140" i="2"/>
  <c r="BK144" i="2"/>
  <c r="F35" i="2" l="1"/>
  <c r="BK133" i="2"/>
  <c r="J133" i="2"/>
  <c r="J100" i="2" s="1"/>
  <c r="R126" i="2"/>
  <c r="R122" i="2"/>
  <c r="R121" i="2"/>
  <c r="T133" i="2"/>
  <c r="T122" i="2" s="1"/>
  <c r="T121" i="2" s="1"/>
  <c r="BK126" i="2"/>
  <c r="J126" i="2" s="1"/>
  <c r="J99" i="2" s="1"/>
  <c r="P133" i="2"/>
  <c r="P126" i="2"/>
  <c r="P122" i="2"/>
  <c r="P121" i="2" s="1"/>
  <c r="AU95" i="1" s="1"/>
  <c r="AU94" i="1" s="1"/>
  <c r="R133" i="2"/>
  <c r="T126" i="2"/>
  <c r="BK123" i="2"/>
  <c r="J123" i="2" s="1"/>
  <c r="J98" i="2" s="1"/>
  <c r="BK143" i="2"/>
  <c r="J143" i="2"/>
  <c r="J101" i="2"/>
  <c r="F92" i="2"/>
  <c r="J91" i="2"/>
  <c r="BE127" i="2"/>
  <c r="BE137" i="2"/>
  <c r="BE138" i="2"/>
  <c r="BE140" i="2"/>
  <c r="E111" i="2"/>
  <c r="J115" i="2"/>
  <c r="J118" i="2"/>
  <c r="BB95" i="1"/>
  <c r="F117" i="2"/>
  <c r="BE129" i="2"/>
  <c r="BE124" i="2"/>
  <c r="BE131" i="2"/>
  <c r="BE134" i="2"/>
  <c r="BE135" i="2"/>
  <c r="BE141" i="2"/>
  <c r="BE142" i="2"/>
  <c r="BE144" i="2"/>
  <c r="F34" i="2"/>
  <c r="BA95" i="1" s="1"/>
  <c r="BA94" i="1" s="1"/>
  <c r="W30" i="1" s="1"/>
  <c r="J34" i="2"/>
  <c r="AW95" i="1" s="1"/>
  <c r="BB94" i="1"/>
  <c r="W31" i="1" s="1"/>
  <c r="F36" i="2"/>
  <c r="BC95" i="1"/>
  <c r="BC94" i="1" s="1"/>
  <c r="AY94" i="1" s="1"/>
  <c r="F37" i="2"/>
  <c r="BD95" i="1"/>
  <c r="BD94" i="1" s="1"/>
  <c r="W33" i="1" s="1"/>
  <c r="BK122" i="2" l="1"/>
  <c r="J122" i="2" s="1"/>
  <c r="J97" i="2" s="1"/>
  <c r="J33" i="2"/>
  <c r="AV95" i="1" s="1"/>
  <c r="AT95" i="1" s="1"/>
  <c r="AX94" i="1"/>
  <c r="AW94" i="1"/>
  <c r="AK30" i="1" s="1"/>
  <c r="F33" i="2"/>
  <c r="AZ95" i="1" s="1"/>
  <c r="AZ94" i="1" s="1"/>
  <c r="AV94" i="1" s="1"/>
  <c r="AK29" i="1" s="1"/>
  <c r="W32" i="1"/>
  <c r="BK121" i="2" l="1"/>
  <c r="J121" i="2"/>
  <c r="J30" i="2" s="1"/>
  <c r="AG95" i="1" s="1"/>
  <c r="AG94" i="1" s="1"/>
  <c r="AK26" i="1" s="1"/>
  <c r="AK35" i="1" s="1"/>
  <c r="AT94" i="1"/>
  <c r="W29" i="1"/>
  <c r="J39" i="2" l="1"/>
  <c r="J96" i="2"/>
  <c r="AN94" i="1"/>
  <c r="AN95" i="1"/>
</calcChain>
</file>

<file path=xl/sharedStrings.xml><?xml version="1.0" encoding="utf-8"?>
<sst xmlns="http://schemas.openxmlformats.org/spreadsheetml/2006/main" count="500" uniqueCount="175">
  <si>
    <t>Export Komplet</t>
  </si>
  <si>
    <t/>
  </si>
  <si>
    <t>2.0</t>
  </si>
  <si>
    <t>False</t>
  </si>
  <si>
    <t>{ec7e2c01-61af-40ca-b5ae-b99d0347c830}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</si>
  <si>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</si>
  <si>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</si>
  <si>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</si>
  <si>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</si>
  <si>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</si>
  <si>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</si>
  <si>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</si>
  <si>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05/2026</t>
  </si>
  <si>
    <t>Stavba:</t>
  </si>
  <si>
    <t>Zvolen - koľajisko</t>
  </si>
  <si>
    <t>JKSO:</t>
  </si>
  <si>
    <t>ČS:</t>
  </si>
  <si>
    <t>Miesto:</t>
  </si>
  <si>
    <t xml:space="preserve"> </t>
  </si>
  <si>
    <t>Dátum:</t>
  </si>
  <si>
    <t>15. 5. 2026</t>
  </si>
  <si>
    <t>Objednávateľ:</t>
  </si>
  <si>
    <t>IČO:</t>
  </si>
  <si>
    <t>IČ DPH:</t>
  </si>
  <si>
    <t>Zhotoviteľ:</t>
  </si>
  <si>
    <t>Projektant:</t>
  </si>
  <si>
    <t>0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</si>
  <si>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</si>
  <si>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</si>
  <si>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</si>
  <si>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</si>
  <si>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</si>
  <si>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</si>
  <si>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</si>
  <si>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</si>
  <si>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</si>
  <si>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</si>
  <si>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</si>
  <si>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</si>
  <si>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</si>
  <si>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</si>
  <si>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</si>
  <si>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</si>
  <si>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</si>
  <si>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</si>
  <si>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</si>
  <si>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</si>
  <si>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</si>
  <si>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</si>
  <si>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</si>
  <si>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</si>
  <si>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</si>
  <si>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</si>
  <si>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</si>
  <si>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</si>
  <si>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</si>
  <si>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</si>
  <si>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</si>
  <si>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</si>
  <si>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</si>
  <si>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</si>
  <si>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</si>
  <si>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</si>
  <si>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</si>
  <si>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</si>
  <si>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</si>
  <si>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</si>
  <si>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</si>
  <si>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</si>
  <si>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</si>
  <si>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###NOIMPORT###</t>
  </si>
  <si>
    <t>IMPORT</t>
  </si>
  <si>
    <t>{00000000-0000-0000-0000-000000000000}</t>
  </si>
  <si>
    <t>/</t>
  </si>
  <si>
    <t>SO 01</t>
  </si>
  <si>
    <t>Rozobratie kolajiska</t>
  </si>
  <si>
    <t>STA</t>
  </si>
  <si>
    <t>1</t>
  </si>
  <si>
    <t>{08ca977b-8656-4ca9-bf77-d6e9e89e0bdc}</t>
  </si>
  <si>
    <t>2</t>
  </si>
  <si>
    <t>KRYCÍ LIST ROZPOČTU</t>
  </si>
  <si>
    <t>Objekt:</t>
  </si>
  <si>
    <t>SO 01 - Rozobratie kolajiska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</si>
  <si>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</si>
  <si>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</si>
  <si>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</si>
  <si>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</si>
  <si>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</si>
  <si>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</si>
  <si>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</si>
  <si>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</si>
  <si>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</si>
  <si>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</si>
  <si>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</si>
  <si>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</si>
  <si>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</si>
  <si>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</si>
  <si>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</si>
  <si>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</si>
  <si>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</si>
  <si>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</si>
  <si>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</si>
  <si>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</si>
  <si>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</si>
  <si>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</si>
  <si>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</si>
  <si>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</si>
  <si>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</si>
  <si>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</si>
  <si>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</si>
  <si>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181201102.1</t>
  </si>
  <si>
    <t>Úprava pláne v hornine 1-4 (štrkové lôžko po odstránení koľajiska) - zarovanie povrchu vrátane potrebných presunov materiálu vrámci staveniska</t>
  </si>
  <si>
    <t>m2</t>
  </si>
  <si>
    <t>4</t>
  </si>
  <si>
    <t>973013108</t>
  </si>
  <si>
    <t>VV</t>
  </si>
  <si>
    <t>70*2*3,5</t>
  </si>
  <si>
    <t>5</t>
  </si>
  <si>
    <t>Komunikácie</t>
  </si>
  <si>
    <t>525040022.1</t>
  </si>
  <si>
    <t>Rozobratie koľaje na betónových podvaloch,  -0,60400t (vrátane pridruženích činností - zemné práce a podobne)</t>
  </si>
  <si>
    <t>m</t>
  </si>
  <si>
    <t>1267013213</t>
  </si>
  <si>
    <t>70*4</t>
  </si>
  <si>
    <t>3</t>
  </si>
  <si>
    <t>541301112.1</t>
  </si>
  <si>
    <t>Odstránenie podvalu po rozobratí koľaje pod koľajou, podval z betónu, -0,25000t (vrátane pridružených činností - zemné práce a podobne)</t>
  </si>
  <si>
    <t>ks</t>
  </si>
  <si>
    <t>1301428705</t>
  </si>
  <si>
    <t>70*2*2</t>
  </si>
  <si>
    <t>548930012.S</t>
  </si>
  <si>
    <t>Rezanie koľajnice plameňom</t>
  </si>
  <si>
    <t>1740616142</t>
  </si>
  <si>
    <t>70*2*2/3</t>
  </si>
  <si>
    <t>9</t>
  </si>
  <si>
    <t>Ostatné konštrukcie a práce-búranie</t>
  </si>
  <si>
    <t>979083112.S</t>
  </si>
  <si>
    <t>Vodorovné premiestnenie sutiny na skládku s naložením a zložením nad 100 do 1000 m</t>
  </si>
  <si>
    <t>t</t>
  </si>
  <si>
    <t>-749983709</t>
  </si>
  <si>
    <t>6</t>
  </si>
  <si>
    <t>979083191.S</t>
  </si>
  <si>
    <t>Príplatok za každých ďalších i začatých 1000 m po spevnenej ceste pre vodorovné premiestnenie sutiny</t>
  </si>
  <si>
    <t>1140252509</t>
  </si>
  <si>
    <t>70*19 "odvoz betónových podvalov na riadenú skládku</t>
  </si>
  <si>
    <t>7</t>
  </si>
  <si>
    <t>979087112.S</t>
  </si>
  <si>
    <t>Nakladanie na dopravný prostriedok pre vodorovnú dopravu sutiny</t>
  </si>
  <si>
    <t>-1138800610</t>
  </si>
  <si>
    <t>8</t>
  </si>
  <si>
    <t>979089012.S</t>
  </si>
  <si>
    <t>Poplatok za skládku - betón, tehly, dlaždice, obkladačky a keramika  (17 01), ostatné</t>
  </si>
  <si>
    <t>728721938</t>
  </si>
  <si>
    <t>70 "ekologická likvidácia betónových podvalov</t>
  </si>
  <si>
    <t>979089831.S</t>
  </si>
  <si>
    <t>Poplatok za zhodnocovanie stavebného odpadu - kovy (vrátane zliatin)</t>
  </si>
  <si>
    <t>-633749721</t>
  </si>
  <si>
    <t>10</t>
  </si>
  <si>
    <t>979093111.S</t>
  </si>
  <si>
    <t>Uloženie sutiny na skládku s hrubým urovnaním bez zhutnenia</t>
  </si>
  <si>
    <t>-1347219666</t>
  </si>
  <si>
    <t>11</t>
  </si>
  <si>
    <t>979094211.S</t>
  </si>
  <si>
    <t>Nakladanie alebo prekladanie sutiny</t>
  </si>
  <si>
    <t>-1563799111</t>
  </si>
  <si>
    <t>VRN</t>
  </si>
  <si>
    <t>Investičné náklady neobsiahnuté v cenách</t>
  </si>
  <si>
    <t>12</t>
  </si>
  <si>
    <t>0006000.1</t>
  </si>
  <si>
    <t>Zariadenie staveniska</t>
  </si>
  <si>
    <t>eur</t>
  </si>
  <si>
    <t>1024</t>
  </si>
  <si>
    <t>355625401</t>
  </si>
  <si>
    <t>MHTH Zvolen</t>
  </si>
  <si>
    <t>Zhotoviteľ: STRABAG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</si>
</sst>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FFFFFF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" customHeight="1">
      <c r="AR2" s="157" t="s">
        <v>5</v>
      </c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S2" s="14" t="s">
        <v>6</v>
      </c>
      <c r="BT2" s="14" t="s">
        <v>7</v>
      </c>
    </row>
    <row r="3" spans="1:74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4.9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ht="12" customHeight="1">
      <c r="B5" s="17"/>
      <c r="D5" s="20" t="s">
        <v>11</v>
      </c>
      <c r="K5" s="159" t="s">
        <v>12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R5" s="17"/>
      <c r="BS5" s="14" t="s">
        <v>6</v>
      </c>
    </row>
    <row r="6" spans="1:74" ht="36.9" customHeight="1">
      <c r="B6" s="17"/>
      <c r="D6" s="22" t="s">
        <v>13</v>
      </c>
      <c r="K6" s="189" t="s">
        <v>14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R6" s="17"/>
      <c r="BS6" s="14" t="s">
        <v>6</v>
      </c>
    </row>
    <row r="7" spans="1:74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ht="14.4" customHeight="1">
      <c r="B9" s="17"/>
      <c r="AR9" s="17"/>
      <c r="BS9" s="14" t="s">
        <v>6</v>
      </c>
    </row>
    <row r="10" spans="1:74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ht="18.45" customHeight="1">
      <c r="B11" s="17"/>
      <c r="E11" s="21" t="s">
        <v>18</v>
      </c>
      <c r="AK11" s="23" t="s">
        <v>23</v>
      </c>
      <c r="AN11" s="21" t="s">
        <v>1</v>
      </c>
      <c r="AR11" s="17"/>
      <c r="BS11" s="14" t="s">
        <v>6</v>
      </c>
    </row>
    <row r="12" spans="1:74" ht="6.9" customHeight="1">
      <c r="B12" s="17"/>
      <c r="AR12" s="17"/>
      <c r="BS12" s="14" t="s">
        <v>6</v>
      </c>
    </row>
    <row r="13" spans="1:74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ht="6.9" customHeight="1">
      <c r="B15" s="17"/>
      <c r="AR15" s="17"/>
      <c r="BS15" s="14" t="s">
        <v>3</v>
      </c>
    </row>
    <row r="16" spans="1:74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2:71" ht="18.45" customHeight="1">
      <c r="B17" s="17"/>
      <c r="E17" s="21" t="s">
        <v>18</v>
      </c>
      <c r="AK17" s="23" t="s">
        <v>23</v>
      </c>
      <c r="AN17" s="21" t="s">
        <v>1</v>
      </c>
      <c r="AR17" s="17"/>
      <c r="BS17" s="14" t="s">
        <v>3</v>
      </c>
    </row>
    <row r="18" spans="2:71" ht="6.9" customHeight="1">
      <c r="B18" s="17"/>
      <c r="AR18" s="17"/>
      <c r="BS18" s="14" t="s">
        <v>26</v>
      </c>
    </row>
    <row r="19" spans="2:7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26</v>
      </c>
    </row>
    <row r="20" spans="2:71" ht="18.45" customHeight="1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28</v>
      </c>
    </row>
    <row r="21" spans="2:71" ht="6.9" customHeight="1">
      <c r="B21" s="17"/>
      <c r="AR21" s="17"/>
    </row>
    <row r="22" spans="2:71" ht="12" customHeight="1">
      <c r="B22" s="17"/>
      <c r="D22" s="23" t="s">
        <v>29</v>
      </c>
      <c r="AR22" s="17"/>
    </row>
    <row r="23" spans="2:71" ht="16.5" customHeight="1">
      <c r="B23" s="17"/>
      <c r="E23" s="160" t="s">
        <v>1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R23" s="17"/>
    </row>
    <row r="24" spans="2:71" ht="6.9" customHeight="1">
      <c r="B24" s="17"/>
      <c r="AR24" s="17"/>
    </row>
    <row r="25" spans="2:7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5" customHeight="1">
      <c r="B26" s="26"/>
      <c r="D26" s="27" t="s">
        <v>30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90">
        <f>ROUND(AG94,15)</f>
        <v>0</v>
      </c>
      <c r="AL26" s="191"/>
      <c r="AM26" s="191"/>
      <c r="AN26" s="191"/>
      <c r="AO26" s="191"/>
      <c r="AR26" s="26"/>
    </row>
    <row r="27" spans="2:71" s="1" customFormat="1" ht="6.9" customHeight="1">
      <c r="B27" s="26"/>
      <c r="AR27" s="26"/>
    </row>
    <row r="28" spans="2:71" s="1" customFormat="1" ht="13.2">
      <c r="B28" s="26"/>
      <c r="L28" s="192" t="s">
        <v>31</v>
      </c>
      <c r="M28" s="192"/>
      <c r="N28" s="192"/>
      <c r="O28" s="192"/>
      <c r="P28" s="192"/>
      <c r="W28" s="192" t="s">
        <v>32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33</v>
      </c>
      <c r="AL28" s="192"/>
      <c r="AM28" s="192"/>
      <c r="AN28" s="192"/>
      <c r="AO28" s="192"/>
      <c r="AR28" s="26"/>
    </row>
    <row r="29" spans="2:71" s="2" customFormat="1" ht="14.4" customHeight="1">
      <c r="B29" s="30"/>
      <c r="D29" s="23" t="s">
        <v>34</v>
      </c>
      <c r="F29" s="31" t="s">
        <v>35</v>
      </c>
      <c r="L29" s="188">
        <v>0.23</v>
      </c>
      <c r="M29" s="187"/>
      <c r="N29" s="187"/>
      <c r="O29" s="187"/>
      <c r="P29" s="187"/>
      <c r="W29" s="186">
        <f>ROUND(AZ94, 15)</f>
        <v>0</v>
      </c>
      <c r="X29" s="187"/>
      <c r="Y29" s="187"/>
      <c r="Z29" s="187"/>
      <c r="AA29" s="187"/>
      <c r="AB29" s="187"/>
      <c r="AC29" s="187"/>
      <c r="AD29" s="187"/>
      <c r="AE29" s="187"/>
      <c r="AK29" s="186">
        <f>ROUND(AV94, 15)</f>
        <v>0</v>
      </c>
      <c r="AL29" s="187"/>
      <c r="AM29" s="187"/>
      <c r="AN29" s="187"/>
      <c r="AO29" s="187"/>
      <c r="AR29" s="30"/>
    </row>
    <row r="30" spans="2:71" s="2" customFormat="1" ht="14.4" customHeight="1">
      <c r="B30" s="30"/>
      <c r="F30" s="31" t="s">
        <v>36</v>
      </c>
      <c r="L30" s="181">
        <v>0.23</v>
      </c>
      <c r="M30" s="180"/>
      <c r="N30" s="180"/>
      <c r="O30" s="180"/>
      <c r="P30" s="180"/>
      <c r="Q30" s="32"/>
      <c r="R30" s="32"/>
      <c r="S30" s="32"/>
      <c r="T30" s="32"/>
      <c r="U30" s="32"/>
      <c r="V30" s="32"/>
      <c r="W30" s="179">
        <f>ROUND(BA94, 15)</f>
        <v>0</v>
      </c>
      <c r="X30" s="180"/>
      <c r="Y30" s="180"/>
      <c r="Z30" s="180"/>
      <c r="AA30" s="180"/>
      <c r="AB30" s="180"/>
      <c r="AC30" s="180"/>
      <c r="AD30" s="180"/>
      <c r="AE30" s="180"/>
      <c r="AF30" s="32"/>
      <c r="AG30" s="32"/>
      <c r="AH30" s="32"/>
      <c r="AI30" s="32"/>
      <c r="AJ30" s="32"/>
      <c r="AK30" s="179">
        <f>ROUND(AW94, 15)</f>
        <v>0</v>
      </c>
      <c r="AL30" s="180"/>
      <c r="AM30" s="180"/>
      <c r="AN30" s="180"/>
      <c r="AO30" s="180"/>
      <c r="AP30" s="32"/>
      <c r="AQ30" s="32"/>
      <c r="AR30" s="33"/>
      <c r="AS30" s="32"/>
      <c r="AT30" s="32"/>
      <c r="AU30" s="32"/>
      <c r="AV30" s="32"/>
      <c r="AW30" s="32"/>
      <c r="AX30" s="32"/>
      <c r="AY30" s="32"/>
      <c r="AZ30" s="32"/>
    </row>
    <row r="31" spans="2:71" s="2" customFormat="1" ht="14.4" hidden="1" customHeight="1">
      <c r="B31" s="30"/>
      <c r="F31" s="23" t="s">
        <v>37</v>
      </c>
      <c r="L31" s="188">
        <v>0.23</v>
      </c>
      <c r="M31" s="187"/>
      <c r="N31" s="187"/>
      <c r="O31" s="187"/>
      <c r="P31" s="187"/>
      <c r="W31" s="186">
        <f>ROUND(BB94, 15)</f>
        <v>0</v>
      </c>
      <c r="X31" s="187"/>
      <c r="Y31" s="187"/>
      <c r="Z31" s="187"/>
      <c r="AA31" s="187"/>
      <c r="AB31" s="187"/>
      <c r="AC31" s="187"/>
      <c r="AD31" s="187"/>
      <c r="AE31" s="187"/>
      <c r="AK31" s="186">
        <v>0</v>
      </c>
      <c r="AL31" s="187"/>
      <c r="AM31" s="187"/>
      <c r="AN31" s="187"/>
      <c r="AO31" s="187"/>
      <c r="AR31" s="30"/>
    </row>
    <row r="32" spans="2:71" s="2" customFormat="1" ht="14.4" hidden="1" customHeight="1">
      <c r="B32" s="30"/>
      <c r="F32" s="23" t="s">
        <v>38</v>
      </c>
      <c r="L32" s="188">
        <v>0.23</v>
      </c>
      <c r="M32" s="187"/>
      <c r="N32" s="187"/>
      <c r="O32" s="187"/>
      <c r="P32" s="187"/>
      <c r="W32" s="186">
        <f>ROUND(BC94, 15)</f>
        <v>0</v>
      </c>
      <c r="X32" s="187"/>
      <c r="Y32" s="187"/>
      <c r="Z32" s="187"/>
      <c r="AA32" s="187"/>
      <c r="AB32" s="187"/>
      <c r="AC32" s="187"/>
      <c r="AD32" s="187"/>
      <c r="AE32" s="187"/>
      <c r="AK32" s="186">
        <v>0</v>
      </c>
      <c r="AL32" s="187"/>
      <c r="AM32" s="187"/>
      <c r="AN32" s="187"/>
      <c r="AO32" s="187"/>
      <c r="AR32" s="30"/>
    </row>
    <row r="33" spans="2:52" s="2" customFormat="1" ht="14.4" hidden="1" customHeight="1">
      <c r="B33" s="30"/>
      <c r="F33" s="31" t="s">
        <v>39</v>
      </c>
      <c r="L33" s="181">
        <v>0</v>
      </c>
      <c r="M33" s="180"/>
      <c r="N33" s="180"/>
      <c r="O33" s="180"/>
      <c r="P33" s="180"/>
      <c r="Q33" s="32"/>
      <c r="R33" s="32"/>
      <c r="S33" s="32"/>
      <c r="T33" s="32"/>
      <c r="U33" s="32"/>
      <c r="V33" s="32"/>
      <c r="W33" s="179">
        <f>ROUND(BD94, 15)</f>
        <v>0</v>
      </c>
      <c r="X33" s="180"/>
      <c r="Y33" s="180"/>
      <c r="Z33" s="180"/>
      <c r="AA33" s="180"/>
      <c r="AB33" s="180"/>
      <c r="AC33" s="180"/>
      <c r="AD33" s="180"/>
      <c r="AE33" s="180"/>
      <c r="AF33" s="32"/>
      <c r="AG33" s="32"/>
      <c r="AH33" s="32"/>
      <c r="AI33" s="32"/>
      <c r="AJ33" s="32"/>
      <c r="AK33" s="179">
        <v>0</v>
      </c>
      <c r="AL33" s="180"/>
      <c r="AM33" s="180"/>
      <c r="AN33" s="180"/>
      <c r="AO33" s="180"/>
      <c r="AP33" s="32"/>
      <c r="AQ33" s="32"/>
      <c r="AR33" s="33"/>
      <c r="AS33" s="32"/>
      <c r="AT33" s="32"/>
      <c r="AU33" s="32"/>
      <c r="AV33" s="32"/>
      <c r="AW33" s="32"/>
      <c r="AX33" s="32"/>
      <c r="AY33" s="32"/>
      <c r="AZ33" s="32"/>
    </row>
    <row r="34" spans="2:52" s="1" customFormat="1" ht="6.9" customHeight="1">
      <c r="B34" s="26"/>
      <c r="AR34" s="26"/>
    </row>
    <row r="35" spans="2:52" s="1" customFormat="1" ht="25.95" customHeight="1">
      <c r="B35" s="26"/>
      <c r="C35" s="34"/>
      <c r="D35" s="35" t="s">
        <v>40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41</v>
      </c>
      <c r="U35" s="36"/>
      <c r="V35" s="36"/>
      <c r="W35" s="36"/>
      <c r="X35" s="182" t="s">
        <v>42</v>
      </c>
      <c r="Y35" s="183"/>
      <c r="Z35" s="183"/>
      <c r="AA35" s="183"/>
      <c r="AB35" s="183"/>
      <c r="AC35" s="36"/>
      <c r="AD35" s="36"/>
      <c r="AE35" s="36"/>
      <c r="AF35" s="36"/>
      <c r="AG35" s="36"/>
      <c r="AH35" s="36"/>
      <c r="AI35" s="36"/>
      <c r="AJ35" s="36"/>
      <c r="AK35" s="184">
        <f>SUM(AK26:AK33)</f>
        <v>0</v>
      </c>
      <c r="AL35" s="183"/>
      <c r="AM35" s="183"/>
      <c r="AN35" s="183"/>
      <c r="AO35" s="185"/>
      <c r="AP35" s="34"/>
      <c r="AQ35" s="34"/>
      <c r="AR35" s="26"/>
    </row>
    <row r="36" spans="2:52" s="1" customFormat="1" ht="6.9" customHeight="1">
      <c r="B36" s="26"/>
      <c r="AR36" s="26"/>
    </row>
    <row r="37" spans="2:52" s="1" customFormat="1" ht="14.4" customHeight="1">
      <c r="B37" s="26"/>
      <c r="AR37" s="26"/>
    </row>
    <row r="38" spans="2:52" ht="14.4" customHeight="1">
      <c r="B38" s="17"/>
      <c r="AR38" s="17"/>
    </row>
    <row r="39" spans="2:52" ht="14.4" customHeight="1">
      <c r="B39" s="17"/>
      <c r="AR39" s="17"/>
    </row>
    <row r="40" spans="2:52" ht="14.4" customHeight="1">
      <c r="B40" s="17"/>
      <c r="AR40" s="17"/>
    </row>
    <row r="41" spans="2:52" ht="14.4" customHeight="1">
      <c r="B41" s="17"/>
      <c r="AR41" s="17"/>
    </row>
    <row r="42" spans="2:52" ht="14.4" customHeight="1">
      <c r="B42" s="17"/>
      <c r="AR42" s="17"/>
    </row>
    <row r="43" spans="2:52" ht="14.4" customHeight="1">
      <c r="B43" s="17"/>
      <c r="AR43" s="17"/>
    </row>
    <row r="44" spans="2:52" ht="14.4" customHeight="1">
      <c r="B44" s="17"/>
      <c r="AR44" s="17"/>
    </row>
    <row r="45" spans="2:52" ht="14.4" customHeight="1">
      <c r="B45" s="17"/>
      <c r="AR45" s="17"/>
    </row>
    <row r="46" spans="2:52" ht="14.4" customHeight="1">
      <c r="B46" s="17"/>
      <c r="AR46" s="17"/>
    </row>
    <row r="47" spans="2:52" ht="14.4" customHeight="1">
      <c r="B47" s="17"/>
      <c r="AR47" s="17"/>
    </row>
    <row r="48" spans="2:52" ht="14.4" customHeight="1">
      <c r="B48" s="17"/>
      <c r="AR48" s="17"/>
    </row>
    <row r="49" spans="2:44" s="1" customFormat="1" ht="14.4" customHeight="1">
      <c r="B49" s="26"/>
      <c r="D49" s="38" t="s">
        <v>43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44</v>
      </c>
      <c r="AI49" s="39"/>
      <c r="AJ49" s="39"/>
      <c r="AK49" s="39"/>
      <c r="AL49" s="39"/>
      <c r="AM49" s="39"/>
      <c r="AN49" s="39"/>
      <c r="AO49" s="39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3.2">
      <c r="B60" s="26"/>
      <c r="D60" s="40" t="s">
        <v>45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40" t="s">
        <v>46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40" t="s">
        <v>45</v>
      </c>
      <c r="AI60" s="28"/>
      <c r="AJ60" s="28"/>
      <c r="AK60" s="28"/>
      <c r="AL60" s="28"/>
      <c r="AM60" s="40" t="s">
        <v>46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3.2">
      <c r="B64" s="26"/>
      <c r="D64" s="38" t="s">
        <v>47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48</v>
      </c>
      <c r="AI64" s="39"/>
      <c r="AJ64" s="39"/>
      <c r="AK64" s="39"/>
      <c r="AL64" s="39"/>
      <c r="AM64" s="39"/>
      <c r="AN64" s="39"/>
      <c r="AO64" s="39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3.2">
      <c r="B75" s="26"/>
      <c r="D75" s="40" t="s">
        <v>45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40" t="s">
        <v>46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40" t="s">
        <v>45</v>
      </c>
      <c r="AI75" s="28"/>
      <c r="AJ75" s="28"/>
      <c r="AK75" s="28"/>
      <c r="AL75" s="28"/>
      <c r="AM75" s="40" t="s">
        <v>46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6"/>
    </row>
    <row r="81" spans="1:91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6"/>
    </row>
    <row r="82" spans="1:91" s="1" customFormat="1" ht="24.9" customHeight="1">
      <c r="B82" s="26"/>
      <c r="C82" s="18" t="s">
        <v>49</v>
      </c>
      <c r="AR82" s="26"/>
    </row>
    <row r="83" spans="1:91" s="1" customFormat="1" ht="6.9" customHeight="1">
      <c r="B83" s="26"/>
      <c r="AR83" s="26"/>
    </row>
    <row r="84" spans="1:91" s="3" customFormat="1" ht="12" customHeight="1">
      <c r="B84" s="45"/>
      <c r="C84" s="23" t="s">
        <v>11</v>
      </c>
      <c r="L84" s="3" t="str">
        <f>K5</f>
        <v>05/2026</v>
      </c>
      <c r="AR84" s="45"/>
    </row>
    <row r="85" spans="1:91" s="4" customFormat="1" ht="36.9" customHeight="1">
      <c r="B85" s="46"/>
      <c r="C85" s="47" t="s">
        <v>13</v>
      </c>
      <c r="L85" s="153" t="str">
        <f>K6</f>
        <v>Zvolen - koľajisko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R85" s="46"/>
    </row>
    <row r="86" spans="1:91" s="1" customFormat="1" ht="6.9" customHeight="1">
      <c r="B86" s="26"/>
      <c r="AR86" s="26"/>
    </row>
    <row r="87" spans="1:91" s="1" customFormat="1" ht="12" customHeight="1">
      <c r="B87" s="26"/>
      <c r="C87" s="23" t="s">
        <v>17</v>
      </c>
      <c r="L87" s="48" t="str">
        <f>IF(K8="","",K8)</f>
        <v xml:space="preserve"> </v>
      </c>
      <c r="AI87" s="23" t="s">
        <v>19</v>
      </c>
      <c r="AM87" s="172" t="str">
        <f>IF(AN8= "","",AN8)</f>
        <v>15. 5. 2026</v>
      </c>
      <c r="AN87" s="172"/>
      <c r="AR87" s="26"/>
    </row>
    <row r="88" spans="1:91" s="1" customFormat="1" ht="6.9" customHeight="1">
      <c r="B88" s="26"/>
      <c r="AR88" s="26"/>
    </row>
    <row r="89" spans="1:91" s="1" customFormat="1" ht="15.15" customHeight="1">
      <c r="B89" s="26"/>
      <c r="C89" s="23" t="s">
        <v>21</v>
      </c>
      <c r="L89" s="3" t="str">
        <f>IF(E11= "","",E11)</f>
        <v xml:space="preserve"> </v>
      </c>
      <c r="AI89" s="23" t="s">
        <v>25</v>
      </c>
      <c r="AM89" s="173" t="str">
        <f>IF(E17="","",E17)</f>
        <v xml:space="preserve"> </v>
      </c>
      <c r="AN89" s="174"/>
      <c r="AO89" s="174"/>
      <c r="AP89" s="174"/>
      <c r="AR89" s="26"/>
      <c r="AS89" s="175" t="s">
        <v>50</v>
      </c>
      <c r="AT89" s="176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15" customHeight="1">
      <c r="B90" s="26"/>
      <c r="C90" s="23" t="s">
        <v>24</v>
      </c>
      <c r="L90" s="3" t="str">
        <f>IF(E14="","",E14)</f>
        <v xml:space="preserve"> </v>
      </c>
      <c r="AI90" s="23" t="s">
        <v>27</v>
      </c>
      <c r="AM90" s="173" t="str">
        <f>IF(E20="","",E20)</f>
        <v xml:space="preserve"> </v>
      </c>
      <c r="AN90" s="174"/>
      <c r="AO90" s="174"/>
      <c r="AP90" s="174"/>
      <c r="AR90" s="26"/>
      <c r="AS90" s="177"/>
      <c r="AT90" s="178"/>
      <c r="BD90" s="52"/>
    </row>
    <row r="91" spans="1:91" s="1" customFormat="1" ht="10.95" customHeight="1">
      <c r="B91" s="26"/>
      <c r="AR91" s="26"/>
      <c r="AS91" s="177"/>
      <c r="AT91" s="178"/>
      <c r="BD91" s="52"/>
    </row>
    <row r="92" spans="1:91" s="1" customFormat="1" ht="29.25" customHeight="1">
      <c r="B92" s="26"/>
      <c r="C92" s="161" t="s">
        <v>51</v>
      </c>
      <c r="D92" s="162"/>
      <c r="E92" s="162"/>
      <c r="F92" s="162"/>
      <c r="G92" s="162"/>
      <c r="H92" s="53"/>
      <c r="I92" s="163" t="s">
        <v>52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53</v>
      </c>
      <c r="AH92" s="162"/>
      <c r="AI92" s="162"/>
      <c r="AJ92" s="162"/>
      <c r="AK92" s="162"/>
      <c r="AL92" s="162"/>
      <c r="AM92" s="162"/>
      <c r="AN92" s="163" t="s">
        <v>54</v>
      </c>
      <c r="AO92" s="162"/>
      <c r="AP92" s="165"/>
      <c r="AQ92" s="54" t="s">
        <v>55</v>
      </c>
      <c r="AR92" s="26"/>
      <c r="AS92" s="55" t="s">
        <v>56</v>
      </c>
      <c r="AT92" s="56" t="s">
        <v>57</v>
      </c>
      <c r="AU92" s="56" t="s">
        <v>58</v>
      </c>
      <c r="AV92" s="56" t="s">
        <v>59</v>
      </c>
      <c r="AW92" s="56" t="s">
        <v>60</v>
      </c>
      <c r="AX92" s="56" t="s">
        <v>61</v>
      </c>
      <c r="AY92" s="56" t="s">
        <v>62</v>
      </c>
      <c r="AZ92" s="56" t="s">
        <v>63</v>
      </c>
      <c r="BA92" s="56" t="s">
        <v>64</v>
      </c>
      <c r="BB92" s="56" t="s">
        <v>65</v>
      </c>
      <c r="BC92" s="56" t="s">
        <v>66</v>
      </c>
      <c r="BD92" s="57" t="s">
        <v>67</v>
      </c>
    </row>
    <row r="93" spans="1:91" s="1" customFormat="1" ht="10.95" customHeight="1">
      <c r="B93" s="26"/>
      <c r="AR93" s="26"/>
      <c r="AS93" s="58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" customHeight="1">
      <c r="B94" s="59"/>
      <c r="C94" s="60" t="s">
        <v>68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69">
        <f>ROUND(AG95,15)</f>
        <v>0</v>
      </c>
      <c r="AH94" s="169"/>
      <c r="AI94" s="169"/>
      <c r="AJ94" s="169"/>
      <c r="AK94" s="169"/>
      <c r="AL94" s="169"/>
      <c r="AM94" s="169"/>
      <c r="AN94" s="170">
        <f>SUM(AG94,AT94)</f>
        <v>0</v>
      </c>
      <c r="AO94" s="170"/>
      <c r="AP94" s="170"/>
      <c r="AQ94" s="63" t="s">
        <v>1</v>
      </c>
      <c r="AR94" s="59"/>
      <c r="AS94" s="64">
        <f>ROUND(AS95,15)</f>
        <v>0</v>
      </c>
      <c r="AT94" s="65">
        <f>ROUND(SUM(AV94:AW94),15)</f>
        <v>0</v>
      </c>
      <c r="AU94" s="66">
        <f>ROUND(AU95,5)</f>
        <v>372.18583000000001</v>
      </c>
      <c r="AV94" s="65">
        <f>ROUND(AZ94*L29,15)</f>
        <v>0</v>
      </c>
      <c r="AW94" s="65">
        <f>ROUND(BA94*L30,15)</f>
        <v>0</v>
      </c>
      <c r="AX94" s="65">
        <f>ROUND(BB94*L29,15)</f>
        <v>0</v>
      </c>
      <c r="AY94" s="65">
        <f>ROUND(BC94*L30,15)</f>
        <v>0</v>
      </c>
      <c r="AZ94" s="65">
        <f>ROUND(AZ95,15)</f>
        <v>0</v>
      </c>
      <c r="BA94" s="65">
        <f>ROUND(BA95,15)</f>
        <v>0</v>
      </c>
      <c r="BB94" s="65">
        <f>ROUND(BB95,15)</f>
        <v>0</v>
      </c>
      <c r="BC94" s="65">
        <f>ROUND(BC95,15)</f>
        <v>0</v>
      </c>
      <c r="BD94" s="67">
        <f>ROUND(BD95,15)</f>
        <v>0</v>
      </c>
      <c r="BS94" s="68" t="s">
        <v>69</v>
      </c>
      <c r="BT94" s="68" t="s">
        <v>26</v>
      </c>
      <c r="BU94" s="69" t="s">
        <v>70</v>
      </c>
      <c r="BV94" s="68" t="s">
        <v>71</v>
      </c>
      <c r="BW94" s="68" t="s">
        <v>4</v>
      </c>
      <c r="BX94" s="68" t="s">
        <v>72</v>
      </c>
      <c r="CL94" s="68" t="s">
        <v>1</v>
      </c>
    </row>
    <row r="95" spans="1:91" s="6" customFormat="1" ht="16.5" customHeight="1">
      <c r="A95" s="70" t="s">
        <v>73</v>
      </c>
      <c r="B95" s="71"/>
      <c r="C95" s="72"/>
      <c r="D95" s="168" t="s">
        <v>74</v>
      </c>
      <c r="E95" s="168"/>
      <c r="F95" s="168"/>
      <c r="G95" s="168"/>
      <c r="H95" s="168"/>
      <c r="I95" s="73"/>
      <c r="J95" s="168" t="s">
        <v>75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'SO 01 - Rozobratie kolajiska'!J30</f>
        <v>0</v>
      </c>
      <c r="AH95" s="167"/>
      <c r="AI95" s="167"/>
      <c r="AJ95" s="167"/>
      <c r="AK95" s="167"/>
      <c r="AL95" s="167"/>
      <c r="AM95" s="167"/>
      <c r="AN95" s="166">
        <f>SUM(AG95,AT95)</f>
        <v>0</v>
      </c>
      <c r="AO95" s="167"/>
      <c r="AP95" s="167"/>
      <c r="AQ95" s="74" t="s">
        <v>76</v>
      </c>
      <c r="AR95" s="71"/>
      <c r="AS95" s="75">
        <v>0</v>
      </c>
      <c r="AT95" s="76">
        <f>ROUND(SUM(AV95:AW95),15)</f>
        <v>0</v>
      </c>
      <c r="AU95" s="77">
        <f>'SO 01 - Rozobratie kolajiska'!P121</f>
        <v>372.18582500000002</v>
      </c>
      <c r="AV95" s="76">
        <f>'SO 01 - Rozobratie kolajiska'!J33</f>
        <v>0</v>
      </c>
      <c r="AW95" s="76">
        <f>'SO 01 - Rozobratie kolajiska'!J34</f>
        <v>0</v>
      </c>
      <c r="AX95" s="76">
        <f>'SO 01 - Rozobratie kolajiska'!J35</f>
        <v>0</v>
      </c>
      <c r="AY95" s="76">
        <f>'SO 01 - Rozobratie kolajiska'!J36</f>
        <v>0</v>
      </c>
      <c r="AZ95" s="76">
        <f>'SO 01 - Rozobratie kolajiska'!F33</f>
        <v>0</v>
      </c>
      <c r="BA95" s="76">
        <f>'SO 01 - Rozobratie kolajiska'!F34</f>
        <v>0</v>
      </c>
      <c r="BB95" s="76">
        <f>'SO 01 - Rozobratie kolajiska'!F35</f>
        <v>0</v>
      </c>
      <c r="BC95" s="76">
        <f>'SO 01 - Rozobratie kolajiska'!F36</f>
        <v>0</v>
      </c>
      <c r="BD95" s="78">
        <f>'SO 01 - Rozobratie kolajiska'!F37</f>
        <v>0</v>
      </c>
      <c r="BT95" s="79" t="s">
        <v>77</v>
      </c>
      <c r="BV95" s="79" t="s">
        <v>71</v>
      </c>
      <c r="BW95" s="79" t="s">
        <v>78</v>
      </c>
      <c r="BX95" s="79" t="s">
        <v>4</v>
      </c>
      <c r="CL95" s="79" t="s">
        <v>1</v>
      </c>
      <c r="CM95" s="79" t="s">
        <v>79</v>
      </c>
    </row>
    <row r="96" spans="1:91" s="1" customFormat="1" ht="30" customHeight="1">
      <c r="B96" s="26"/>
      <c r="AR96" s="26"/>
    </row>
    <row r="97" spans="2:44" s="1" customFormat="1" ht="6.9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SO 01 - Rozobratie kolajisk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5"/>
  <sheetViews>
    <sheetView showGridLines="0" tabSelected="1" workbookViewId="0">
      <selection activeCell="I124" sqref="I124:I14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7" t="s">
        <v>5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AT2" s="14" t="s">
        <v>78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2:46" ht="24.9" customHeight="1">
      <c r="B4" s="17"/>
      <c r="D4" s="18" t="s">
        <v>80</v>
      </c>
      <c r="L4" s="17"/>
      <c r="M4" s="80" t="s">
        <v>9</v>
      </c>
      <c r="AT4" s="14" t="s">
        <v>3</v>
      </c>
    </row>
    <row r="5" spans="2:46" ht="6.9" customHeight="1">
      <c r="B5" s="17"/>
      <c r="L5" s="17"/>
    </row>
    <row r="6" spans="2:46" ht="12" customHeight="1">
      <c r="B6" s="17"/>
      <c r="D6" s="23" t="s">
        <v>13</v>
      </c>
      <c r="L6" s="17"/>
    </row>
    <row r="7" spans="2:46" ht="16.5" customHeight="1">
      <c r="B7" s="17"/>
      <c r="E7" s="155" t="str">
        <f>'Rekapitulácia stavby'!K6</f>
        <v>Zvolen - koľajisko</v>
      </c>
      <c r="F7" s="156"/>
      <c r="G7" s="156"/>
      <c r="H7" s="156"/>
      <c r="L7" s="17"/>
    </row>
    <row r="8" spans="2:46" s="1" customFormat="1" ht="12" customHeight="1">
      <c r="B8" s="26"/>
      <c r="D8" s="23" t="s">
        <v>81</v>
      </c>
      <c r="L8" s="26"/>
    </row>
    <row r="9" spans="2:46" s="1" customFormat="1" ht="16.5" customHeight="1">
      <c r="B9" s="26"/>
      <c r="E9" s="153" t="s">
        <v>82</v>
      </c>
      <c r="F9" s="154"/>
      <c r="G9" s="154"/>
      <c r="H9" s="154"/>
      <c r="L9" s="26"/>
    </row>
    <row r="10" spans="2:46" s="1" customFormat="1">
      <c r="B10" s="26"/>
      <c r="L10" s="26"/>
    </row>
    <row r="11" spans="2:46" s="1" customFormat="1" ht="12" customHeight="1">
      <c r="B11" s="26"/>
      <c r="D11" s="23" t="s">
        <v>15</v>
      </c>
      <c r="F11" s="21" t="s">
        <v>1</v>
      </c>
      <c r="I11" s="23" t="s">
        <v>16</v>
      </c>
      <c r="J11" s="21" t="s">
        <v>1</v>
      </c>
      <c r="L11" s="26"/>
    </row>
    <row r="12" spans="2:46" s="1" customFormat="1" ht="12" customHeight="1">
      <c r="B12" s="26"/>
      <c r="D12" s="23" t="s">
        <v>17</v>
      </c>
      <c r="F12" s="21" t="s">
        <v>18</v>
      </c>
      <c r="I12" s="23" t="s">
        <v>19</v>
      </c>
      <c r="J12" s="49" t="str">
        <f>'Rekapitulácia stavby'!AN8</f>
        <v>15. 5. 2026</v>
      </c>
      <c r="L12" s="26"/>
    </row>
    <row r="13" spans="2:46" s="1" customFormat="1" ht="10.95" customHeight="1">
      <c r="B13" s="26"/>
      <c r="L13" s="26"/>
    </row>
    <row r="14" spans="2:46" s="1" customFormat="1" ht="12" customHeight="1">
      <c r="B14" s="26"/>
      <c r="D14" s="23" t="s">
        <v>21</v>
      </c>
      <c r="I14" s="23" t="s">
        <v>22</v>
      </c>
      <c r="J14" s="21" t="str">
        <f>IF('Rekapitulácia stavby'!AN10="","",'Rekapitulácia stavby'!AN10)</f>
        <v/>
      </c>
      <c r="L14" s="26"/>
    </row>
    <row r="15" spans="2:46" s="1" customFormat="1" ht="18" customHeight="1">
      <c r="B15" s="26"/>
      <c r="E15" s="21" t="str">
        <f>IF('Rekapitulácia stavby'!E11="","",'Rekapitulácia stavby'!E11)</f>
        <v xml:space="preserve"> </v>
      </c>
      <c r="I15" s="23" t="s">
        <v>23</v>
      </c>
      <c r="J15" s="21" t="str">
        <f>IF('Rekapitulácia stavby'!AN11="","",'Rekapitulácia stavby'!AN11)</f>
        <v/>
      </c>
      <c r="L15" s="26"/>
    </row>
    <row r="16" spans="2:46" s="1" customFormat="1" ht="6.9" customHeight="1">
      <c r="B16" s="26"/>
      <c r="L16" s="26"/>
    </row>
    <row r="17" spans="2:12" s="1" customFormat="1" ht="12" customHeight="1">
      <c r="B17" s="26"/>
      <c r="D17" s="23" t="s">
        <v>24</v>
      </c>
      <c r="I17" s="23" t="s">
        <v>22</v>
      </c>
      <c r="J17" s="21" t="str">
        <f>'Rekapitulácia stavby'!AN13</f>
        <v/>
      </c>
      <c r="L17" s="26"/>
    </row>
    <row r="18" spans="2:12" s="1" customFormat="1" ht="18" customHeight="1">
      <c r="B18" s="26"/>
      <c r="E18" s="159" t="str">
        <f>'Rekapitulácia stavby'!E14</f>
        <v xml:space="preserve"> </v>
      </c>
      <c r="F18" s="159"/>
      <c r="G18" s="159"/>
      <c r="H18" s="159"/>
      <c r="I18" s="23" t="s">
        <v>23</v>
      </c>
      <c r="J18" s="21" t="str">
        <f>'Rekapitulácia stavby'!AN14</f>
        <v/>
      </c>
      <c r="L18" s="26"/>
    </row>
    <row r="19" spans="2:12" s="1" customFormat="1" ht="6.9" customHeight="1">
      <c r="B19" s="26"/>
      <c r="L19" s="26"/>
    </row>
    <row r="20" spans="2:12" s="1" customFormat="1" ht="12" customHeight="1">
      <c r="B20" s="26"/>
      <c r="D20" s="23" t="s">
        <v>25</v>
      </c>
      <c r="I20" s="23" t="s">
        <v>22</v>
      </c>
      <c r="J20" s="21" t="str">
        <f>IF('Rekapitulácia stavby'!AN16="","",'Rekapitulácia stavby'!AN16)</f>
        <v/>
      </c>
      <c r="L20" s="26"/>
    </row>
    <row r="21" spans="2:12" s="1" customFormat="1" ht="18" customHeight="1">
      <c r="B21" s="26"/>
      <c r="E21" s="21" t="str">
        <f>IF('Rekapitulácia stavby'!E17="","",'Rekapitulácia stavby'!E17)</f>
        <v xml:space="preserve"> </v>
      </c>
      <c r="I21" s="23" t="s">
        <v>23</v>
      </c>
      <c r="J21" s="21" t="str">
        <f>IF('Rekapitulácia stavby'!AN17="","",'Rekapitulácia stavby'!AN17)</f>
        <v/>
      </c>
      <c r="L21" s="26"/>
    </row>
    <row r="22" spans="2:12" s="1" customFormat="1" ht="6.9" customHeight="1">
      <c r="B22" s="26"/>
      <c r="L22" s="26"/>
    </row>
    <row r="23" spans="2:12" s="1" customFormat="1" ht="12" customHeight="1">
      <c r="B23" s="26"/>
      <c r="D23" s="23" t="s">
        <v>27</v>
      </c>
      <c r="I23" s="23" t="s">
        <v>22</v>
      </c>
      <c r="J23" s="21" t="str">
        <f>IF('Rekapitulácia stavby'!AN19="","",'Rekapitulácia stavby'!AN19)</f>
        <v/>
      </c>
      <c r="L23" s="26"/>
    </row>
    <row r="24" spans="2:12" s="1" customFormat="1" ht="18" customHeight="1">
      <c r="B24" s="26"/>
      <c r="E24" s="21" t="str">
        <f>IF('Rekapitulácia stavby'!E20="","",'Rekapitulácia stavby'!E20)</f>
        <v xml:space="preserve"> </v>
      </c>
      <c r="I24" s="23" t="s">
        <v>23</v>
      </c>
      <c r="J24" s="21" t="str">
        <f>IF('Rekapitulácia stavby'!AN20="","",'Rekapitulácia stavby'!AN20)</f>
        <v/>
      </c>
      <c r="L24" s="26"/>
    </row>
    <row r="25" spans="2:12" s="1" customFormat="1" ht="6.9" customHeight="1">
      <c r="B25" s="26"/>
      <c r="L25" s="26"/>
    </row>
    <row r="26" spans="2:12" s="1" customFormat="1" ht="12" customHeight="1">
      <c r="B26" s="26"/>
      <c r="D26" s="23" t="s">
        <v>29</v>
      </c>
      <c r="L26" s="26"/>
    </row>
    <row r="27" spans="2:12" s="7" customFormat="1" ht="16.5" customHeight="1">
      <c r="B27" s="81"/>
      <c r="E27" s="160" t="s">
        <v>1</v>
      </c>
      <c r="F27" s="160"/>
      <c r="G27" s="160"/>
      <c r="H27" s="160"/>
      <c r="L27" s="81"/>
    </row>
    <row r="28" spans="2:12" s="1" customFormat="1" ht="6.9" customHeight="1">
      <c r="B28" s="26"/>
      <c r="L28" s="26"/>
    </row>
    <row r="29" spans="2:12" s="1" customFormat="1" ht="6.9" customHeight="1">
      <c r="B29" s="26"/>
      <c r="D29" s="50"/>
      <c r="E29" s="50"/>
      <c r="F29" s="50"/>
      <c r="G29" s="50"/>
      <c r="H29" s="50"/>
      <c r="I29" s="50"/>
      <c r="J29" s="50"/>
      <c r="K29" s="50"/>
      <c r="L29" s="26"/>
    </row>
    <row r="30" spans="2:12" s="1" customFormat="1" ht="25.35" customHeight="1">
      <c r="B30" s="26"/>
      <c r="D30" s="82" t="s">
        <v>30</v>
      </c>
      <c r="J30" s="62">
        <f>ROUND(J121, 15)</f>
        <v>0</v>
      </c>
      <c r="L30" s="26"/>
    </row>
    <row r="31" spans="2:12" s="1" customFormat="1" ht="6.9" customHeight="1">
      <c r="B31" s="26"/>
      <c r="D31" s="50"/>
      <c r="E31" s="50"/>
      <c r="F31" s="50"/>
      <c r="G31" s="50"/>
      <c r="H31" s="50"/>
      <c r="I31" s="50"/>
      <c r="J31" s="50"/>
      <c r="K31" s="50"/>
      <c r="L31" s="26"/>
    </row>
    <row r="32" spans="2:12" s="1" customFormat="1" ht="14.4" customHeight="1">
      <c r="B32" s="26"/>
      <c r="F32" s="29" t="s">
        <v>32</v>
      </c>
      <c r="I32" s="29" t="s">
        <v>31</v>
      </c>
      <c r="J32" s="29" t="s">
        <v>33</v>
      </c>
      <c r="L32" s="26"/>
    </row>
    <row r="33" spans="2:12" s="1" customFormat="1" ht="14.4" customHeight="1">
      <c r="B33" s="26"/>
      <c r="D33" s="83" t="s">
        <v>34</v>
      </c>
      <c r="E33" s="31" t="s">
        <v>35</v>
      </c>
      <c r="F33" s="84">
        <f>ROUND((SUM(BE121:BE144)),  15)</f>
        <v>0</v>
      </c>
      <c r="I33" s="85">
        <v>0.23</v>
      </c>
      <c r="J33" s="84">
        <f>ROUND(((SUM(BE121:BE144))*I33),  15)</f>
        <v>0</v>
      </c>
      <c r="L33" s="26"/>
    </row>
    <row r="34" spans="2:12" s="1" customFormat="1" ht="14.4" customHeight="1">
      <c r="B34" s="26"/>
      <c r="E34" s="31" t="s">
        <v>36</v>
      </c>
      <c r="F34" s="86">
        <f>ROUND((SUM(BF121:BF144)),  15)</f>
        <v>0</v>
      </c>
      <c r="G34" s="87"/>
      <c r="H34" s="87"/>
      <c r="I34" s="88">
        <v>0.23</v>
      </c>
      <c r="J34" s="86">
        <f>ROUND(((SUM(BF121:BF144))*I34),  15)</f>
        <v>0</v>
      </c>
      <c r="L34" s="26"/>
    </row>
    <row r="35" spans="2:12" s="1" customFormat="1" ht="14.4" hidden="1" customHeight="1">
      <c r="B35" s="26"/>
      <c r="E35" s="23" t="s">
        <v>37</v>
      </c>
      <c r="F35" s="84">
        <f>ROUND((SUM(BG121:BG144)),  15)</f>
        <v>0</v>
      </c>
      <c r="I35" s="85">
        <v>0.23</v>
      </c>
      <c r="J35" s="84">
        <f>0</f>
        <v>0</v>
      </c>
      <c r="L35" s="26"/>
    </row>
    <row r="36" spans="2:12" s="1" customFormat="1" ht="14.4" hidden="1" customHeight="1">
      <c r="B36" s="26"/>
      <c r="E36" s="23" t="s">
        <v>38</v>
      </c>
      <c r="F36" s="84">
        <f>ROUND((SUM(BH121:BH144)),  15)</f>
        <v>0</v>
      </c>
      <c r="I36" s="85">
        <v>0.23</v>
      </c>
      <c r="J36" s="84">
        <f>0</f>
        <v>0</v>
      </c>
      <c r="L36" s="26"/>
    </row>
    <row r="37" spans="2:12" s="1" customFormat="1" ht="14.4" hidden="1" customHeight="1">
      <c r="B37" s="26"/>
      <c r="E37" s="31" t="s">
        <v>39</v>
      </c>
      <c r="F37" s="86">
        <f>ROUND((SUM(BI121:BI144)),  15)</f>
        <v>0</v>
      </c>
      <c r="G37" s="87"/>
      <c r="H37" s="87"/>
      <c r="I37" s="88">
        <v>0</v>
      </c>
      <c r="J37" s="86">
        <f>0</f>
        <v>0</v>
      </c>
      <c r="L37" s="26"/>
    </row>
    <row r="38" spans="2:12" s="1" customFormat="1" ht="6.9" customHeight="1">
      <c r="B38" s="26"/>
      <c r="L38" s="26"/>
    </row>
    <row r="39" spans="2:12" s="1" customFormat="1" ht="25.35" customHeight="1">
      <c r="B39" s="26"/>
      <c r="C39" s="89"/>
      <c r="D39" s="90" t="s">
        <v>40</v>
      </c>
      <c r="E39" s="53"/>
      <c r="F39" s="53"/>
      <c r="G39" s="91" t="s">
        <v>41</v>
      </c>
      <c r="H39" s="92" t="s">
        <v>42</v>
      </c>
      <c r="I39" s="53"/>
      <c r="J39" s="93">
        <f>SUM(J30:J37)</f>
        <v>0</v>
      </c>
      <c r="K39" s="94"/>
      <c r="L39" s="26"/>
    </row>
    <row r="40" spans="2:12" s="1" customFormat="1" ht="14.4" customHeight="1">
      <c r="B40" s="26"/>
      <c r="L40" s="26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6"/>
      <c r="D50" s="38" t="s">
        <v>43</v>
      </c>
      <c r="E50" s="39"/>
      <c r="F50" s="39"/>
      <c r="G50" s="38" t="s">
        <v>44</v>
      </c>
      <c r="H50" s="39"/>
      <c r="I50" s="39"/>
      <c r="J50" s="39"/>
      <c r="K50" s="39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.2">
      <c r="B61" s="26"/>
      <c r="D61" s="40" t="s">
        <v>45</v>
      </c>
      <c r="E61" s="28"/>
      <c r="F61" s="95" t="s">
        <v>46</v>
      </c>
      <c r="G61" s="40" t="s">
        <v>45</v>
      </c>
      <c r="H61" s="28"/>
      <c r="I61" s="28"/>
      <c r="J61" s="96" t="s">
        <v>46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.2">
      <c r="B65" s="26"/>
      <c r="D65" s="38" t="s">
        <v>47</v>
      </c>
      <c r="E65" s="39"/>
      <c r="F65" s="39"/>
      <c r="G65" s="38" t="s">
        <v>48</v>
      </c>
      <c r="H65" s="39"/>
      <c r="I65" s="39"/>
      <c r="J65" s="39"/>
      <c r="K65" s="39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.2">
      <c r="B76" s="26"/>
      <c r="D76" s="40" t="s">
        <v>45</v>
      </c>
      <c r="E76" s="28"/>
      <c r="F76" s="95" t="s">
        <v>46</v>
      </c>
      <c r="G76" s="40" t="s">
        <v>45</v>
      </c>
      <c r="H76" s="28"/>
      <c r="I76" s="28"/>
      <c r="J76" s="96" t="s">
        <v>46</v>
      </c>
      <c r="K76" s="28"/>
      <c r="L76" s="26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6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6"/>
    </row>
    <row r="82" spans="2:47" s="1" customFormat="1" ht="24.9" customHeight="1">
      <c r="B82" s="26"/>
      <c r="C82" s="18" t="s">
        <v>83</v>
      </c>
      <c r="L82" s="26"/>
    </row>
    <row r="83" spans="2:47" s="1" customFormat="1" ht="6.9" customHeight="1">
      <c r="B83" s="26"/>
      <c r="L83" s="26"/>
    </row>
    <row r="84" spans="2:47" s="1" customFormat="1" ht="12" customHeight="1">
      <c r="B84" s="26"/>
      <c r="C84" s="23" t="s">
        <v>13</v>
      </c>
      <c r="L84" s="26"/>
    </row>
    <row r="85" spans="2:47" s="1" customFormat="1" ht="16.5" customHeight="1">
      <c r="B85" s="26"/>
      <c r="E85" s="155" t="str">
        <f>E7</f>
        <v>Zvolen - koľajisko</v>
      </c>
      <c r="F85" s="156"/>
      <c r="G85" s="156"/>
      <c r="H85" s="156"/>
      <c r="L85" s="26"/>
    </row>
    <row r="86" spans="2:47" s="1" customFormat="1" ht="12" customHeight="1">
      <c r="B86" s="26"/>
      <c r="C86" s="23" t="s">
        <v>81</v>
      </c>
      <c r="L86" s="26"/>
    </row>
    <row r="87" spans="2:47" s="1" customFormat="1" ht="16.5" customHeight="1">
      <c r="B87" s="26"/>
      <c r="E87" s="153" t="str">
        <f>E9</f>
        <v>SO 01 - Rozobratie kolajiska</v>
      </c>
      <c r="F87" s="154"/>
      <c r="G87" s="154"/>
      <c r="H87" s="154"/>
      <c r="L87" s="26"/>
    </row>
    <row r="88" spans="2:47" s="1" customFormat="1" ht="6.9" customHeight="1">
      <c r="B88" s="26"/>
      <c r="L88" s="26"/>
    </row>
    <row r="89" spans="2:47" s="1" customFormat="1" ht="12" customHeight="1">
      <c r="B89" s="26"/>
      <c r="C89" s="23" t="s">
        <v>17</v>
      </c>
      <c r="F89" s="21" t="str">
        <f>F12</f>
        <v xml:space="preserve"> </v>
      </c>
      <c r="I89" s="23" t="s">
        <v>19</v>
      </c>
      <c r="J89" s="49" t="str">
        <f>IF(J12="","",J12)</f>
        <v>15. 5. 2026</v>
      </c>
      <c r="L89" s="26"/>
    </row>
    <row r="90" spans="2:47" s="1" customFormat="1" ht="6.9" customHeight="1">
      <c r="B90" s="26"/>
      <c r="L90" s="26"/>
    </row>
    <row r="91" spans="2:47" s="1" customFormat="1" ht="15.15" customHeight="1">
      <c r="B91" s="26"/>
      <c r="C91" s="23" t="s">
        <v>21</v>
      </c>
      <c r="F91" s="21" t="str">
        <f>E15</f>
        <v xml:space="preserve"> </v>
      </c>
      <c r="I91" s="23" t="s">
        <v>25</v>
      </c>
      <c r="J91" s="24" t="str">
        <f>E21</f>
        <v xml:space="preserve"> </v>
      </c>
      <c r="L91" s="26"/>
    </row>
    <row r="92" spans="2:47" s="1" customFormat="1" ht="15.15" customHeight="1">
      <c r="B92" s="26"/>
      <c r="C92" s="23" t="s">
        <v>24</v>
      </c>
      <c r="F92" s="21" t="str">
        <f>IF(E18="","",E18)</f>
        <v xml:space="preserve"> </v>
      </c>
      <c r="I92" s="23" t="s">
        <v>27</v>
      </c>
      <c r="J92" s="24" t="str">
        <f>E24</f>
        <v xml:space="preserve"> </v>
      </c>
      <c r="L92" s="26"/>
    </row>
    <row r="93" spans="2:47" s="1" customFormat="1" ht="10.35" customHeight="1">
      <c r="B93" s="26"/>
      <c r="L93" s="26"/>
    </row>
    <row r="94" spans="2:47" s="1" customFormat="1" ht="29.25" customHeight="1">
      <c r="B94" s="26"/>
      <c r="C94" s="97" t="s">
        <v>84</v>
      </c>
      <c r="D94" s="89"/>
      <c r="E94" s="89"/>
      <c r="F94" s="89"/>
      <c r="G94" s="89"/>
      <c r="H94" s="89"/>
      <c r="I94" s="89"/>
      <c r="J94" s="98" t="s">
        <v>85</v>
      </c>
      <c r="K94" s="89"/>
      <c r="L94" s="26"/>
    </row>
    <row r="95" spans="2:47" s="1" customFormat="1" ht="10.35" customHeight="1">
      <c r="B95" s="26"/>
      <c r="L95" s="26"/>
    </row>
    <row r="96" spans="2:47" s="1" customFormat="1" ht="22.95" customHeight="1">
      <c r="B96" s="26"/>
      <c r="C96" s="99" t="s">
        <v>86</v>
      </c>
      <c r="J96" s="62">
        <f>J121</f>
        <v>0</v>
      </c>
      <c r="L96" s="26"/>
      <c r="AU96" s="14" t="s">
        <v>87</v>
      </c>
    </row>
    <row r="97" spans="2:12" s="8" customFormat="1" ht="24.9" customHeight="1">
      <c r="B97" s="100"/>
      <c r="D97" s="101" t="s">
        <v>88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9" customFormat="1" ht="19.95" customHeight="1">
      <c r="B98" s="104"/>
      <c r="D98" s="105" t="s">
        <v>89</v>
      </c>
      <c r="E98" s="106"/>
      <c r="F98" s="106"/>
      <c r="G98" s="106"/>
      <c r="H98" s="106"/>
      <c r="I98" s="106"/>
      <c r="J98" s="107">
        <f>J123</f>
        <v>0</v>
      </c>
      <c r="L98" s="104"/>
    </row>
    <row r="99" spans="2:12" s="9" customFormat="1" ht="19.95" customHeight="1">
      <c r="B99" s="104"/>
      <c r="D99" s="105" t="s">
        <v>90</v>
      </c>
      <c r="E99" s="106"/>
      <c r="F99" s="106"/>
      <c r="G99" s="106"/>
      <c r="H99" s="106"/>
      <c r="I99" s="106"/>
      <c r="J99" s="107">
        <f>J126</f>
        <v>0</v>
      </c>
      <c r="L99" s="104"/>
    </row>
    <row r="100" spans="2:12" s="9" customFormat="1" ht="19.95" customHeight="1">
      <c r="B100" s="104"/>
      <c r="D100" s="105" t="s">
        <v>91</v>
      </c>
      <c r="E100" s="106"/>
      <c r="F100" s="106"/>
      <c r="G100" s="106"/>
      <c r="H100" s="106"/>
      <c r="I100" s="106"/>
      <c r="J100" s="107">
        <f>J133</f>
        <v>0</v>
      </c>
      <c r="L100" s="104"/>
    </row>
    <row r="101" spans="2:12" s="8" customFormat="1" ht="24.9" customHeight="1">
      <c r="B101" s="100"/>
      <c r="D101" s="101" t="s">
        <v>92</v>
      </c>
      <c r="E101" s="102"/>
      <c r="F101" s="102"/>
      <c r="G101" s="102"/>
      <c r="H101" s="102"/>
      <c r="I101" s="102"/>
      <c r="J101" s="103">
        <f>J143</f>
        <v>0</v>
      </c>
      <c r="L101" s="100"/>
    </row>
    <row r="102" spans="2:12" s="1" customFormat="1" ht="21.75" customHeight="1">
      <c r="B102" s="26"/>
      <c r="L102" s="26"/>
    </row>
    <row r="103" spans="2:12" s="1" customFormat="1" ht="6.9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6"/>
    </row>
    <row r="107" spans="2:12" s="1" customFormat="1" ht="6.9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6"/>
    </row>
    <row r="108" spans="2:12" s="1" customFormat="1" ht="24.9" customHeight="1">
      <c r="B108" s="26"/>
      <c r="C108" s="18" t="s">
        <v>93</v>
      </c>
      <c r="L108" s="26"/>
    </row>
    <row r="109" spans="2:12" s="1" customFormat="1" ht="6.9" customHeight="1">
      <c r="B109" s="26"/>
      <c r="L109" s="26"/>
    </row>
    <row r="110" spans="2:12" s="1" customFormat="1" ht="12" customHeight="1">
      <c r="B110" s="26"/>
      <c r="C110" s="23" t="s">
        <v>13</v>
      </c>
      <c r="L110" s="26"/>
    </row>
    <row r="111" spans="2:12" s="1" customFormat="1" ht="16.5" customHeight="1">
      <c r="B111" s="26"/>
      <c r="E111" s="155" t="str">
        <f>E7</f>
        <v>Zvolen - koľajisko</v>
      </c>
      <c r="F111" s="156"/>
      <c r="G111" s="156"/>
      <c r="H111" s="156"/>
      <c r="L111" s="26"/>
    </row>
    <row r="112" spans="2:12" s="1" customFormat="1" ht="12" customHeight="1">
      <c r="B112" s="26"/>
      <c r="C112" s="23" t="s">
        <v>81</v>
      </c>
      <c r="L112" s="26"/>
    </row>
    <row r="113" spans="2:65" s="1" customFormat="1" ht="16.5" customHeight="1">
      <c r="B113" s="26"/>
      <c r="E113" s="153" t="str">
        <f>E9</f>
        <v>SO 01 - Rozobratie kolajiska</v>
      </c>
      <c r="F113" s="154"/>
      <c r="G113" s="154"/>
      <c r="H113" s="154"/>
      <c r="L113" s="26"/>
    </row>
    <row r="114" spans="2:65" s="1" customFormat="1" ht="6.9" customHeight="1">
      <c r="B114" s="26"/>
      <c r="L114" s="26"/>
    </row>
    <row r="115" spans="2:65" s="1" customFormat="1" ht="12" customHeight="1">
      <c r="B115" s="26"/>
      <c r="C115" s="23" t="s">
        <v>17</v>
      </c>
      <c r="E115" s="1" t="s">
        <v>173</v>
      </c>
      <c r="F115" s="21" t="str">
        <f>F12</f>
        <v xml:space="preserve"> </v>
      </c>
      <c r="I115" s="23" t="s">
        <v>19</v>
      </c>
      <c r="J115" s="49" t="str">
        <f>IF(J12="","",J12)</f>
        <v>15. 5. 2026</v>
      </c>
      <c r="L115" s="26"/>
    </row>
    <row r="116" spans="2:65" s="1" customFormat="1" ht="6.9" customHeight="1">
      <c r="B116" s="26"/>
      <c r="L116" s="26"/>
    </row>
    <row r="117" spans="2:65" s="1" customFormat="1" ht="15.15" customHeight="1">
      <c r="B117" s="26"/>
      <c r="C117" s="23" t="s">
        <v>21</v>
      </c>
      <c r="F117" s="21" t="str">
        <f>E15</f>
        <v xml:space="preserve"> </v>
      </c>
      <c r="I117" s="23" t="s">
        <v>25</v>
      </c>
      <c r="J117" s="24" t="str">
        <f>E21</f>
        <v xml:space="preserve"> </v>
      </c>
      <c r="L117" s="26"/>
    </row>
    <row r="118" spans="2:65" s="1" customFormat="1" ht="15.15" customHeight="1">
      <c r="B118" s="26"/>
      <c r="C118" s="23" t="s">
        <v>174</v>
      </c>
      <c r="F118" s="21" t="str">
        <f>IF(E18="","",E18)</f>
        <v xml:space="preserve"> </v>
      </c>
      <c r="I118" s="23" t="s">
        <v>27</v>
      </c>
      <c r="J118" s="24" t="str">
        <f>E24</f>
        <v xml:space="preserve"> </v>
      </c>
      <c r="L118" s="26"/>
    </row>
    <row r="119" spans="2:65" s="1" customFormat="1" ht="10.35" customHeight="1">
      <c r="B119" s="26"/>
      <c r="L119" s="26"/>
    </row>
    <row r="120" spans="2:65" s="10" customFormat="1" ht="29.25" customHeight="1">
      <c r="B120" s="108"/>
      <c r="C120" s="109" t="s">
        <v>94</v>
      </c>
      <c r="D120" s="110" t="s">
        <v>55</v>
      </c>
      <c r="E120" s="110" t="s">
        <v>51</v>
      </c>
      <c r="F120" s="110" t="s">
        <v>52</v>
      </c>
      <c r="G120" s="110" t="s">
        <v>95</v>
      </c>
      <c r="H120" s="110" t="s">
        <v>96</v>
      </c>
      <c r="I120" s="110" t="s">
        <v>97</v>
      </c>
      <c r="J120" s="111" t="s">
        <v>85</v>
      </c>
      <c r="K120" s="112" t="s">
        <v>98</v>
      </c>
      <c r="L120" s="108"/>
      <c r="M120" s="55" t="s">
        <v>1</v>
      </c>
      <c r="N120" s="56" t="s">
        <v>34</v>
      </c>
      <c r="O120" s="56" t="s">
        <v>99</v>
      </c>
      <c r="P120" s="56" t="s">
        <v>100</v>
      </c>
      <c r="Q120" s="56" t="s">
        <v>101</v>
      </c>
      <c r="R120" s="56" t="s">
        <v>102</v>
      </c>
      <c r="S120" s="56" t="s">
        <v>103</v>
      </c>
      <c r="T120" s="57" t="s">
        <v>104</v>
      </c>
    </row>
    <row r="121" spans="2:65" s="1" customFormat="1" ht="22.95" customHeight="1">
      <c r="B121" s="26"/>
      <c r="C121" s="60" t="s">
        <v>86</v>
      </c>
      <c r="J121" s="113">
        <f>BK121</f>
        <v>0</v>
      </c>
      <c r="L121" s="26"/>
      <c r="M121" s="58"/>
      <c r="N121" s="50"/>
      <c r="O121" s="50"/>
      <c r="P121" s="114">
        <f>P122+P143</f>
        <v>372.18582500000002</v>
      </c>
      <c r="Q121" s="50"/>
      <c r="R121" s="114">
        <f>R122+R143</f>
        <v>4.9466489999999995E-2</v>
      </c>
      <c r="S121" s="50"/>
      <c r="T121" s="115">
        <f>T122+T143</f>
        <v>239.12</v>
      </c>
      <c r="AT121" s="14" t="s">
        <v>69</v>
      </c>
      <c r="AU121" s="14" t="s">
        <v>87</v>
      </c>
      <c r="BK121" s="116">
        <f>BK122+BK143</f>
        <v>0</v>
      </c>
    </row>
    <row r="122" spans="2:65" s="11" customFormat="1" ht="25.95" customHeight="1">
      <c r="B122" s="117"/>
      <c r="D122" s="118" t="s">
        <v>69</v>
      </c>
      <c r="E122" s="119" t="s">
        <v>105</v>
      </c>
      <c r="F122" s="119" t="s">
        <v>106</v>
      </c>
      <c r="J122" s="120">
        <f>BK122</f>
        <v>0</v>
      </c>
      <c r="L122" s="117"/>
      <c r="M122" s="121"/>
      <c r="P122" s="122">
        <f>P123+P126+P133</f>
        <v>372.18582500000002</v>
      </c>
      <c r="R122" s="122">
        <f>R123+R126+R133</f>
        <v>4.9466489999999995E-2</v>
      </c>
      <c r="T122" s="123">
        <f>T123+T126+T133</f>
        <v>239.12</v>
      </c>
      <c r="AR122" s="118" t="s">
        <v>77</v>
      </c>
      <c r="AT122" s="124" t="s">
        <v>69</v>
      </c>
      <c r="AU122" s="124" t="s">
        <v>26</v>
      </c>
      <c r="AY122" s="118" t="s">
        <v>107</v>
      </c>
      <c r="BK122" s="125">
        <f>BK123+BK126+BK133</f>
        <v>0</v>
      </c>
    </row>
    <row r="123" spans="2:65" s="11" customFormat="1" ht="22.95" customHeight="1">
      <c r="B123" s="117"/>
      <c r="D123" s="118" t="s">
        <v>69</v>
      </c>
      <c r="E123" s="126" t="s">
        <v>77</v>
      </c>
      <c r="F123" s="126" t="s">
        <v>108</v>
      </c>
      <c r="J123" s="127">
        <f>BK123</f>
        <v>0</v>
      </c>
      <c r="L123" s="117"/>
      <c r="M123" s="121"/>
      <c r="P123" s="122">
        <f>SUM(P124:P125)</f>
        <v>8.33</v>
      </c>
      <c r="R123" s="122">
        <f>SUM(R124:R125)</f>
        <v>0</v>
      </c>
      <c r="T123" s="123">
        <f>SUM(T124:T125)</f>
        <v>0</v>
      </c>
      <c r="AR123" s="118" t="s">
        <v>77</v>
      </c>
      <c r="AT123" s="124" t="s">
        <v>69</v>
      </c>
      <c r="AU123" s="124" t="s">
        <v>77</v>
      </c>
      <c r="AY123" s="118" t="s">
        <v>107</v>
      </c>
      <c r="BK123" s="125">
        <f>SUM(BK124:BK125)</f>
        <v>0</v>
      </c>
    </row>
    <row r="124" spans="2:65" s="1" customFormat="1" ht="37.950000000000003" customHeight="1">
      <c r="B124" s="128"/>
      <c r="C124" s="129" t="s">
        <v>77</v>
      </c>
      <c r="D124" s="129" t="s">
        <v>109</v>
      </c>
      <c r="E124" s="130" t="s">
        <v>110</v>
      </c>
      <c r="F124" s="131" t="s">
        <v>111</v>
      </c>
      <c r="G124" s="132" t="s">
        <v>112</v>
      </c>
      <c r="H124" s="133">
        <v>490</v>
      </c>
      <c r="I124" s="134"/>
      <c r="J124" s="134">
        <f>ROUND(I124*H124,2)</f>
        <v>0</v>
      </c>
      <c r="K124" s="135"/>
      <c r="L124" s="26"/>
      <c r="M124" s="136" t="s">
        <v>1</v>
      </c>
      <c r="N124" s="137" t="s">
        <v>35</v>
      </c>
      <c r="O124" s="138">
        <v>1.7000000000000001E-2</v>
      </c>
      <c r="P124" s="138">
        <f>O124*H124</f>
        <v>8.33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113</v>
      </c>
      <c r="AT124" s="140" t="s">
        <v>109</v>
      </c>
      <c r="AU124" s="140" t="s">
        <v>79</v>
      </c>
      <c r="AY124" s="14" t="s">
        <v>107</v>
      </c>
      <c r="BE124" s="141">
        <f>IF(N124="základná",J124,0)</f>
        <v>0</v>
      </c>
      <c r="BF124" s="141">
        <f>IF(N124="znížená",J124,0)</f>
        <v>0</v>
      </c>
      <c r="BG124" s="141">
        <f>IF(N124="zákl. prenesená",J124,0)</f>
        <v>0</v>
      </c>
      <c r="BH124" s="141">
        <f>IF(N124="zníž. prenesená",J124,0)</f>
        <v>0</v>
      </c>
      <c r="BI124" s="141">
        <f>IF(N124="nulová",J124,0)</f>
        <v>0</v>
      </c>
      <c r="BJ124" s="14" t="s">
        <v>77</v>
      </c>
      <c r="BK124" s="141">
        <f>ROUND(I124*H124,2)</f>
        <v>0</v>
      </c>
      <c r="BL124" s="14" t="s">
        <v>113</v>
      </c>
      <c r="BM124" s="140" t="s">
        <v>114</v>
      </c>
    </row>
    <row r="125" spans="2:65" s="12" customFormat="1">
      <c r="B125" s="142"/>
      <c r="D125" s="143" t="s">
        <v>115</v>
      </c>
      <c r="E125" s="144" t="s">
        <v>1</v>
      </c>
      <c r="F125" s="145" t="s">
        <v>116</v>
      </c>
      <c r="H125" s="146">
        <v>490</v>
      </c>
      <c r="L125" s="142"/>
      <c r="M125" s="147"/>
      <c r="T125" s="148"/>
      <c r="AT125" s="144" t="s">
        <v>115</v>
      </c>
      <c r="AU125" s="144" t="s">
        <v>79</v>
      </c>
      <c r="AV125" s="12" t="s">
        <v>79</v>
      </c>
      <c r="AW125" s="12" t="s">
        <v>28</v>
      </c>
      <c r="AX125" s="12" t="s">
        <v>77</v>
      </c>
      <c r="AY125" s="144" t="s">
        <v>107</v>
      </c>
    </row>
    <row r="126" spans="2:65" s="11" customFormat="1" ht="22.95" customHeight="1">
      <c r="B126" s="117"/>
      <c r="D126" s="118" t="s">
        <v>69</v>
      </c>
      <c r="E126" s="126" t="s">
        <v>117</v>
      </c>
      <c r="F126" s="126" t="s">
        <v>118</v>
      </c>
      <c r="J126" s="127">
        <f>BK126</f>
        <v>0</v>
      </c>
      <c r="L126" s="117"/>
      <c r="M126" s="121"/>
      <c r="P126" s="122">
        <f>SUM(P127:P132)</f>
        <v>241.17326499999999</v>
      </c>
      <c r="R126" s="122">
        <f>SUM(R127:R132)</f>
        <v>4.9466489999999995E-2</v>
      </c>
      <c r="T126" s="123">
        <f>SUM(T127:T132)</f>
        <v>239.12</v>
      </c>
      <c r="AR126" s="118" t="s">
        <v>77</v>
      </c>
      <c r="AT126" s="124" t="s">
        <v>69</v>
      </c>
      <c r="AU126" s="124" t="s">
        <v>77</v>
      </c>
      <c r="AY126" s="118" t="s">
        <v>107</v>
      </c>
      <c r="BK126" s="125">
        <f>SUM(BK127:BK132)</f>
        <v>0</v>
      </c>
    </row>
    <row r="127" spans="2:65" s="1" customFormat="1" ht="37.950000000000003" customHeight="1">
      <c r="B127" s="128"/>
      <c r="C127" s="129" t="s">
        <v>79</v>
      </c>
      <c r="D127" s="129" t="s">
        <v>109</v>
      </c>
      <c r="E127" s="130" t="s">
        <v>119</v>
      </c>
      <c r="F127" s="131" t="s">
        <v>120</v>
      </c>
      <c r="G127" s="132" t="s">
        <v>121</v>
      </c>
      <c r="H127" s="133">
        <v>280</v>
      </c>
      <c r="I127" s="134"/>
      <c r="J127" s="134">
        <f>ROUND(I127*H127,2)</f>
        <v>0</v>
      </c>
      <c r="K127" s="135"/>
      <c r="L127" s="26"/>
      <c r="M127" s="136" t="s">
        <v>1</v>
      </c>
      <c r="N127" s="137" t="s">
        <v>35</v>
      </c>
      <c r="O127" s="138">
        <v>0.7</v>
      </c>
      <c r="P127" s="138">
        <f>O127*H127</f>
        <v>196</v>
      </c>
      <c r="Q127" s="138">
        <v>0</v>
      </c>
      <c r="R127" s="138">
        <f>Q127*H127</f>
        <v>0</v>
      </c>
      <c r="S127" s="138">
        <v>0.60399999999999998</v>
      </c>
      <c r="T127" s="139">
        <f>S127*H127</f>
        <v>169.12</v>
      </c>
      <c r="AR127" s="140" t="s">
        <v>113</v>
      </c>
      <c r="AT127" s="140" t="s">
        <v>109</v>
      </c>
      <c r="AU127" s="140" t="s">
        <v>79</v>
      </c>
      <c r="AY127" s="14" t="s">
        <v>107</v>
      </c>
      <c r="BE127" s="141">
        <f>IF(N127="základná",J127,0)</f>
        <v>0</v>
      </c>
      <c r="BF127" s="141">
        <f>IF(N127="znížená",J127,0)</f>
        <v>0</v>
      </c>
      <c r="BG127" s="141">
        <f>IF(N127="zákl. prenesená",J127,0)</f>
        <v>0</v>
      </c>
      <c r="BH127" s="141">
        <f>IF(N127="zníž. prenesená",J127,0)</f>
        <v>0</v>
      </c>
      <c r="BI127" s="141">
        <f>IF(N127="nulová",J127,0)</f>
        <v>0</v>
      </c>
      <c r="BJ127" s="14" t="s">
        <v>77</v>
      </c>
      <c r="BK127" s="141">
        <f>ROUND(I127*H127,2)</f>
        <v>0</v>
      </c>
      <c r="BL127" s="14" t="s">
        <v>113</v>
      </c>
      <c r="BM127" s="140" t="s">
        <v>122</v>
      </c>
    </row>
    <row r="128" spans="2:65" s="12" customFormat="1">
      <c r="B128" s="142"/>
      <c r="D128" s="143" t="s">
        <v>115</v>
      </c>
      <c r="E128" s="144" t="s">
        <v>1</v>
      </c>
      <c r="F128" s="145" t="s">
        <v>123</v>
      </c>
      <c r="H128" s="146">
        <v>280</v>
      </c>
      <c r="L128" s="142"/>
      <c r="M128" s="147"/>
      <c r="T128" s="148"/>
      <c r="AT128" s="144" t="s">
        <v>115</v>
      </c>
      <c r="AU128" s="144" t="s">
        <v>79</v>
      </c>
      <c r="AV128" s="12" t="s">
        <v>79</v>
      </c>
      <c r="AW128" s="12" t="s">
        <v>28</v>
      </c>
      <c r="AX128" s="12" t="s">
        <v>77</v>
      </c>
      <c r="AY128" s="144" t="s">
        <v>107</v>
      </c>
    </row>
    <row r="129" spans="2:65" s="1" customFormat="1" ht="37.950000000000003" customHeight="1">
      <c r="B129" s="128"/>
      <c r="C129" s="129" t="s">
        <v>124</v>
      </c>
      <c r="D129" s="129" t="s">
        <v>109</v>
      </c>
      <c r="E129" s="130" t="s">
        <v>125</v>
      </c>
      <c r="F129" s="131" t="s">
        <v>126</v>
      </c>
      <c r="G129" s="132" t="s">
        <v>127</v>
      </c>
      <c r="H129" s="133">
        <v>280</v>
      </c>
      <c r="I129" s="134"/>
      <c r="J129" s="134">
        <f>ROUND(I129*H129,2)</f>
        <v>0</v>
      </c>
      <c r="K129" s="135"/>
      <c r="L129" s="26"/>
      <c r="M129" s="136" t="s">
        <v>1</v>
      </c>
      <c r="N129" s="137" t="s">
        <v>35</v>
      </c>
      <c r="O129" s="138">
        <v>9.2999999999999999E-2</v>
      </c>
      <c r="P129" s="138">
        <f>O129*H129</f>
        <v>26.04</v>
      </c>
      <c r="Q129" s="138">
        <v>0</v>
      </c>
      <c r="R129" s="138">
        <f>Q129*H129</f>
        <v>0</v>
      </c>
      <c r="S129" s="138">
        <v>0.25</v>
      </c>
      <c r="T129" s="139">
        <f>S129*H129</f>
        <v>70</v>
      </c>
      <c r="AR129" s="140" t="s">
        <v>113</v>
      </c>
      <c r="AT129" s="140" t="s">
        <v>109</v>
      </c>
      <c r="AU129" s="140" t="s">
        <v>79</v>
      </c>
      <c r="AY129" s="14" t="s">
        <v>107</v>
      </c>
      <c r="BE129" s="141">
        <f>IF(N129="základná",J129,0)</f>
        <v>0</v>
      </c>
      <c r="BF129" s="141">
        <f>IF(N129="znížená",J129,0)</f>
        <v>0</v>
      </c>
      <c r="BG129" s="141">
        <f>IF(N129="zákl. prenesená",J129,0)</f>
        <v>0</v>
      </c>
      <c r="BH129" s="141">
        <f>IF(N129="zníž. prenesená",J129,0)</f>
        <v>0</v>
      </c>
      <c r="BI129" s="141">
        <f>IF(N129="nulová",J129,0)</f>
        <v>0</v>
      </c>
      <c r="BJ129" s="14" t="s">
        <v>77</v>
      </c>
      <c r="BK129" s="141">
        <f>ROUND(I129*H129,2)</f>
        <v>0</v>
      </c>
      <c r="BL129" s="14" t="s">
        <v>113</v>
      </c>
      <c r="BM129" s="140" t="s">
        <v>128</v>
      </c>
    </row>
    <row r="130" spans="2:65" s="12" customFormat="1">
      <c r="B130" s="142"/>
      <c r="D130" s="143" t="s">
        <v>115</v>
      </c>
      <c r="E130" s="144" t="s">
        <v>1</v>
      </c>
      <c r="F130" s="145" t="s">
        <v>129</v>
      </c>
      <c r="H130" s="146">
        <v>280</v>
      </c>
      <c r="L130" s="142"/>
      <c r="M130" s="147"/>
      <c r="T130" s="148"/>
      <c r="AT130" s="144" t="s">
        <v>115</v>
      </c>
      <c r="AU130" s="144" t="s">
        <v>79</v>
      </c>
      <c r="AV130" s="12" t="s">
        <v>79</v>
      </c>
      <c r="AW130" s="12" t="s">
        <v>28</v>
      </c>
      <c r="AX130" s="12" t="s">
        <v>77</v>
      </c>
      <c r="AY130" s="144" t="s">
        <v>107</v>
      </c>
    </row>
    <row r="131" spans="2:65" s="1" customFormat="1" ht="16.5" customHeight="1">
      <c r="B131" s="128"/>
      <c r="C131" s="129" t="s">
        <v>113</v>
      </c>
      <c r="D131" s="129" t="s">
        <v>109</v>
      </c>
      <c r="E131" s="130" t="s">
        <v>130</v>
      </c>
      <c r="F131" s="131" t="s">
        <v>131</v>
      </c>
      <c r="G131" s="132" t="s">
        <v>127</v>
      </c>
      <c r="H131" s="133">
        <v>93.332999999999998</v>
      </c>
      <c r="I131" s="134"/>
      <c r="J131" s="134">
        <f>ROUND(I131*H131,2)</f>
        <v>0</v>
      </c>
      <c r="K131" s="135"/>
      <c r="L131" s="26"/>
      <c r="M131" s="136" t="s">
        <v>1</v>
      </c>
      <c r="N131" s="137" t="s">
        <v>35</v>
      </c>
      <c r="O131" s="138">
        <v>0.20499999999999999</v>
      </c>
      <c r="P131" s="138">
        <f>O131*H131</f>
        <v>19.133264999999998</v>
      </c>
      <c r="Q131" s="138">
        <v>5.2999999999999998E-4</v>
      </c>
      <c r="R131" s="138">
        <f>Q131*H131</f>
        <v>4.9466489999999995E-2</v>
      </c>
      <c r="S131" s="138">
        <v>0</v>
      </c>
      <c r="T131" s="139">
        <f>S131*H131</f>
        <v>0</v>
      </c>
      <c r="AR131" s="140" t="s">
        <v>113</v>
      </c>
      <c r="AT131" s="140" t="s">
        <v>109</v>
      </c>
      <c r="AU131" s="140" t="s">
        <v>79</v>
      </c>
      <c r="AY131" s="14" t="s">
        <v>107</v>
      </c>
      <c r="BE131" s="141">
        <f>IF(N131="základná",J131,0)</f>
        <v>0</v>
      </c>
      <c r="BF131" s="141">
        <f>IF(N131="znížená",J131,0)</f>
        <v>0</v>
      </c>
      <c r="BG131" s="141">
        <f>IF(N131="zákl. prenesená",J131,0)</f>
        <v>0</v>
      </c>
      <c r="BH131" s="141">
        <f>IF(N131="zníž. prenesená",J131,0)</f>
        <v>0</v>
      </c>
      <c r="BI131" s="141">
        <f>IF(N131="nulová",J131,0)</f>
        <v>0</v>
      </c>
      <c r="BJ131" s="14" t="s">
        <v>77</v>
      </c>
      <c r="BK131" s="141">
        <f>ROUND(I131*H131,2)</f>
        <v>0</v>
      </c>
      <c r="BL131" s="14" t="s">
        <v>113</v>
      </c>
      <c r="BM131" s="140" t="s">
        <v>132</v>
      </c>
    </row>
    <row r="132" spans="2:65" s="12" customFormat="1">
      <c r="B132" s="142"/>
      <c r="D132" s="143" t="s">
        <v>115</v>
      </c>
      <c r="E132" s="144" t="s">
        <v>1</v>
      </c>
      <c r="F132" s="145" t="s">
        <v>133</v>
      </c>
      <c r="H132" s="146">
        <v>93.333333333333329</v>
      </c>
      <c r="L132" s="142"/>
      <c r="M132" s="147"/>
      <c r="T132" s="148"/>
      <c r="AT132" s="144" t="s">
        <v>115</v>
      </c>
      <c r="AU132" s="144" t="s">
        <v>79</v>
      </c>
      <c r="AV132" s="12" t="s">
        <v>79</v>
      </c>
      <c r="AW132" s="12" t="s">
        <v>28</v>
      </c>
      <c r="AX132" s="12" t="s">
        <v>77</v>
      </c>
      <c r="AY132" s="144" t="s">
        <v>107</v>
      </c>
    </row>
    <row r="133" spans="2:65" s="11" customFormat="1" ht="22.95" customHeight="1">
      <c r="B133" s="117"/>
      <c r="D133" s="118" t="s">
        <v>69</v>
      </c>
      <c r="E133" s="126" t="s">
        <v>134</v>
      </c>
      <c r="F133" s="126" t="s">
        <v>135</v>
      </c>
      <c r="J133" s="127">
        <f>BK133</f>
        <v>0</v>
      </c>
      <c r="L133" s="117"/>
      <c r="M133" s="121"/>
      <c r="P133" s="122">
        <f>SUM(P134:P142)</f>
        <v>122.68256000000001</v>
      </c>
      <c r="R133" s="122">
        <f>SUM(R134:R142)</f>
        <v>0</v>
      </c>
      <c r="T133" s="123">
        <f>SUM(T134:T142)</f>
        <v>0</v>
      </c>
      <c r="AR133" s="118" t="s">
        <v>77</v>
      </c>
      <c r="AT133" s="124" t="s">
        <v>69</v>
      </c>
      <c r="AU133" s="124" t="s">
        <v>77</v>
      </c>
      <c r="AY133" s="118" t="s">
        <v>107</v>
      </c>
      <c r="BK133" s="125">
        <f>SUM(BK134:BK142)</f>
        <v>0</v>
      </c>
    </row>
    <row r="134" spans="2:65" s="1" customFormat="1" ht="24.15" customHeight="1">
      <c r="B134" s="128"/>
      <c r="C134" s="129" t="s">
        <v>117</v>
      </c>
      <c r="D134" s="129" t="s">
        <v>109</v>
      </c>
      <c r="E134" s="130" t="s">
        <v>136</v>
      </c>
      <c r="F134" s="131" t="s">
        <v>137</v>
      </c>
      <c r="G134" s="132" t="s">
        <v>138</v>
      </c>
      <c r="H134" s="133">
        <v>239.12</v>
      </c>
      <c r="I134" s="134"/>
      <c r="J134" s="134">
        <f>ROUND(I134*H134,2)</f>
        <v>0</v>
      </c>
      <c r="K134" s="135"/>
      <c r="L134" s="26"/>
      <c r="M134" s="136" t="s">
        <v>1</v>
      </c>
      <c r="N134" s="137" t="s">
        <v>35</v>
      </c>
      <c r="O134" s="138">
        <v>6.4000000000000001E-2</v>
      </c>
      <c r="P134" s="138">
        <f>O134*H134</f>
        <v>15.30368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113</v>
      </c>
      <c r="AT134" s="140" t="s">
        <v>109</v>
      </c>
      <c r="AU134" s="140" t="s">
        <v>79</v>
      </c>
      <c r="AY134" s="14" t="s">
        <v>107</v>
      </c>
      <c r="BE134" s="141">
        <f>IF(N134="základná",J134,0)</f>
        <v>0</v>
      </c>
      <c r="BF134" s="141">
        <f>IF(N134="znížená",J134,0)</f>
        <v>0</v>
      </c>
      <c r="BG134" s="141">
        <f>IF(N134="zákl. prenesená",J134,0)</f>
        <v>0</v>
      </c>
      <c r="BH134" s="141">
        <f>IF(N134="zníž. prenesená",J134,0)</f>
        <v>0</v>
      </c>
      <c r="BI134" s="141">
        <f>IF(N134="nulová",J134,0)</f>
        <v>0</v>
      </c>
      <c r="BJ134" s="14" t="s">
        <v>77</v>
      </c>
      <c r="BK134" s="141">
        <f>ROUND(I134*H134,2)</f>
        <v>0</v>
      </c>
      <c r="BL134" s="14" t="s">
        <v>113</v>
      </c>
      <c r="BM134" s="140" t="s">
        <v>139</v>
      </c>
    </row>
    <row r="135" spans="2:65" s="1" customFormat="1" ht="33" customHeight="1">
      <c r="B135" s="128"/>
      <c r="C135" s="129" t="s">
        <v>140</v>
      </c>
      <c r="D135" s="129" t="s">
        <v>109</v>
      </c>
      <c r="E135" s="130" t="s">
        <v>141</v>
      </c>
      <c r="F135" s="131" t="s">
        <v>142</v>
      </c>
      <c r="G135" s="132" t="s">
        <v>138</v>
      </c>
      <c r="H135" s="133">
        <v>1330</v>
      </c>
      <c r="I135" s="134"/>
      <c r="J135" s="134">
        <f>ROUND(I135*H135,2)</f>
        <v>0</v>
      </c>
      <c r="K135" s="135"/>
      <c r="L135" s="26"/>
      <c r="M135" s="136" t="s">
        <v>1</v>
      </c>
      <c r="N135" s="137" t="s">
        <v>35</v>
      </c>
      <c r="O135" s="138">
        <v>8.9999999999999993E-3</v>
      </c>
      <c r="P135" s="138">
        <f>O135*H135</f>
        <v>11.969999999999999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113</v>
      </c>
      <c r="AT135" s="140" t="s">
        <v>109</v>
      </c>
      <c r="AU135" s="140" t="s">
        <v>79</v>
      </c>
      <c r="AY135" s="14" t="s">
        <v>107</v>
      </c>
      <c r="BE135" s="141">
        <f>IF(N135="základná",J135,0)</f>
        <v>0</v>
      </c>
      <c r="BF135" s="141">
        <f>IF(N135="znížená",J135,0)</f>
        <v>0</v>
      </c>
      <c r="BG135" s="141">
        <f>IF(N135="zákl. prenesená",J135,0)</f>
        <v>0</v>
      </c>
      <c r="BH135" s="141">
        <f>IF(N135="zníž. prenesená",J135,0)</f>
        <v>0</v>
      </c>
      <c r="BI135" s="141">
        <f>IF(N135="nulová",J135,0)</f>
        <v>0</v>
      </c>
      <c r="BJ135" s="14" t="s">
        <v>77</v>
      </c>
      <c r="BK135" s="141">
        <f>ROUND(I135*H135,2)</f>
        <v>0</v>
      </c>
      <c r="BL135" s="14" t="s">
        <v>113</v>
      </c>
      <c r="BM135" s="140" t="s">
        <v>143</v>
      </c>
    </row>
    <row r="136" spans="2:65" s="12" customFormat="1">
      <c r="B136" s="142"/>
      <c r="D136" s="143" t="s">
        <v>115</v>
      </c>
      <c r="E136" s="144" t="s">
        <v>1</v>
      </c>
      <c r="F136" s="145" t="s">
        <v>144</v>
      </c>
      <c r="H136" s="146">
        <v>1330</v>
      </c>
      <c r="L136" s="142"/>
      <c r="M136" s="147"/>
      <c r="T136" s="148"/>
      <c r="AT136" s="144" t="s">
        <v>115</v>
      </c>
      <c r="AU136" s="144" t="s">
        <v>79</v>
      </c>
      <c r="AV136" s="12" t="s">
        <v>79</v>
      </c>
      <c r="AW136" s="12" t="s">
        <v>28</v>
      </c>
      <c r="AX136" s="12" t="s">
        <v>77</v>
      </c>
      <c r="AY136" s="144" t="s">
        <v>107</v>
      </c>
    </row>
    <row r="137" spans="2:65" s="1" customFormat="1" ht="24.15" customHeight="1">
      <c r="B137" s="128"/>
      <c r="C137" s="129" t="s">
        <v>145</v>
      </c>
      <c r="D137" s="129" t="s">
        <v>109</v>
      </c>
      <c r="E137" s="130" t="s">
        <v>146</v>
      </c>
      <c r="F137" s="131" t="s">
        <v>147</v>
      </c>
      <c r="G137" s="132" t="s">
        <v>138</v>
      </c>
      <c r="H137" s="133">
        <v>239.12</v>
      </c>
      <c r="I137" s="134"/>
      <c r="J137" s="134">
        <f>ROUND(I137*H137,2)</f>
        <v>0</v>
      </c>
      <c r="K137" s="135"/>
      <c r="L137" s="26"/>
      <c r="M137" s="136" t="s">
        <v>1</v>
      </c>
      <c r="N137" s="137" t="s">
        <v>35</v>
      </c>
      <c r="O137" s="138">
        <v>0.14899999999999999</v>
      </c>
      <c r="P137" s="138">
        <f>O137*H137</f>
        <v>35.628880000000002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113</v>
      </c>
      <c r="AT137" s="140" t="s">
        <v>109</v>
      </c>
      <c r="AU137" s="140" t="s">
        <v>79</v>
      </c>
      <c r="AY137" s="14" t="s">
        <v>107</v>
      </c>
      <c r="BE137" s="141">
        <f>IF(N137="základná",J137,0)</f>
        <v>0</v>
      </c>
      <c r="BF137" s="141">
        <f>IF(N137="znížená",J137,0)</f>
        <v>0</v>
      </c>
      <c r="BG137" s="141">
        <f>IF(N137="zákl. prenesená",J137,0)</f>
        <v>0</v>
      </c>
      <c r="BH137" s="141">
        <f>IF(N137="zníž. prenesená",J137,0)</f>
        <v>0</v>
      </c>
      <c r="BI137" s="141">
        <f>IF(N137="nulová",J137,0)</f>
        <v>0</v>
      </c>
      <c r="BJ137" s="14" t="s">
        <v>77</v>
      </c>
      <c r="BK137" s="141">
        <f>ROUND(I137*H137,2)</f>
        <v>0</v>
      </c>
      <c r="BL137" s="14" t="s">
        <v>113</v>
      </c>
      <c r="BM137" s="140" t="s">
        <v>148</v>
      </c>
    </row>
    <row r="138" spans="2:65" s="1" customFormat="1" ht="24.15" customHeight="1">
      <c r="B138" s="128"/>
      <c r="C138" s="129" t="s">
        <v>149</v>
      </c>
      <c r="D138" s="129" t="s">
        <v>109</v>
      </c>
      <c r="E138" s="130" t="s">
        <v>150</v>
      </c>
      <c r="F138" s="131" t="s">
        <v>151</v>
      </c>
      <c r="G138" s="132" t="s">
        <v>138</v>
      </c>
      <c r="H138" s="133">
        <v>70</v>
      </c>
      <c r="I138" s="134"/>
      <c r="J138" s="134">
        <f>ROUND(I138*H138,2)</f>
        <v>0</v>
      </c>
      <c r="K138" s="135"/>
      <c r="L138" s="26"/>
      <c r="M138" s="136" t="s">
        <v>1</v>
      </c>
      <c r="N138" s="137" t="s">
        <v>35</v>
      </c>
      <c r="O138" s="138">
        <v>0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113</v>
      </c>
      <c r="AT138" s="140" t="s">
        <v>109</v>
      </c>
      <c r="AU138" s="140" t="s">
        <v>79</v>
      </c>
      <c r="AY138" s="14" t="s">
        <v>107</v>
      </c>
      <c r="BE138" s="141">
        <f>IF(N138="základná",J138,0)</f>
        <v>0</v>
      </c>
      <c r="BF138" s="141">
        <f>IF(N138="znížená",J138,0)</f>
        <v>0</v>
      </c>
      <c r="BG138" s="141">
        <f>IF(N138="zákl. prenesená",J138,0)</f>
        <v>0</v>
      </c>
      <c r="BH138" s="141">
        <f>IF(N138="zníž. prenesená",J138,0)</f>
        <v>0</v>
      </c>
      <c r="BI138" s="141">
        <f>IF(N138="nulová",J138,0)</f>
        <v>0</v>
      </c>
      <c r="BJ138" s="14" t="s">
        <v>77</v>
      </c>
      <c r="BK138" s="141">
        <f>ROUND(I138*H138,2)</f>
        <v>0</v>
      </c>
      <c r="BL138" s="14" t="s">
        <v>113</v>
      </c>
      <c r="BM138" s="140" t="s">
        <v>152</v>
      </c>
    </row>
    <row r="139" spans="2:65" s="12" customFormat="1">
      <c r="B139" s="142"/>
      <c r="D139" s="143" t="s">
        <v>115</v>
      </c>
      <c r="E139" s="144" t="s">
        <v>1</v>
      </c>
      <c r="F139" s="145" t="s">
        <v>153</v>
      </c>
      <c r="H139" s="146">
        <v>70</v>
      </c>
      <c r="L139" s="142"/>
      <c r="M139" s="147"/>
      <c r="T139" s="148"/>
      <c r="AT139" s="144" t="s">
        <v>115</v>
      </c>
      <c r="AU139" s="144" t="s">
        <v>79</v>
      </c>
      <c r="AV139" s="12" t="s">
        <v>79</v>
      </c>
      <c r="AW139" s="12" t="s">
        <v>28</v>
      </c>
      <c r="AX139" s="12" t="s">
        <v>77</v>
      </c>
      <c r="AY139" s="144" t="s">
        <v>107</v>
      </c>
    </row>
    <row r="140" spans="2:65" s="1" customFormat="1" ht="24.15" customHeight="1">
      <c r="B140" s="128"/>
      <c r="C140" s="129" t="s">
        <v>134</v>
      </c>
      <c r="D140" s="129" t="s">
        <v>109</v>
      </c>
      <c r="E140" s="130" t="s">
        <v>154</v>
      </c>
      <c r="F140" s="131" t="s">
        <v>155</v>
      </c>
      <c r="G140" s="132" t="s">
        <v>138</v>
      </c>
      <c r="H140" s="133">
        <v>239.12</v>
      </c>
      <c r="I140" s="134"/>
      <c r="J140" s="134">
        <f>ROUND(I140*H140,2)</f>
        <v>0</v>
      </c>
      <c r="K140" s="135"/>
      <c r="L140" s="26"/>
      <c r="M140" s="136" t="s">
        <v>1</v>
      </c>
      <c r="N140" s="137" t="s">
        <v>35</v>
      </c>
      <c r="O140" s="138">
        <v>0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113</v>
      </c>
      <c r="AT140" s="140" t="s">
        <v>109</v>
      </c>
      <c r="AU140" s="140" t="s">
        <v>79</v>
      </c>
      <c r="AY140" s="14" t="s">
        <v>107</v>
      </c>
      <c r="BE140" s="141">
        <f>IF(N140="základná",J140,0)</f>
        <v>0</v>
      </c>
      <c r="BF140" s="141">
        <f>IF(N140="znížená",J140,0)</f>
        <v>0</v>
      </c>
      <c r="BG140" s="141">
        <f>IF(N140="zákl. prenesená",J140,0)</f>
        <v>0</v>
      </c>
      <c r="BH140" s="141">
        <f>IF(N140="zníž. prenesená",J140,0)</f>
        <v>0</v>
      </c>
      <c r="BI140" s="141">
        <f>IF(N140="nulová",J140,0)</f>
        <v>0</v>
      </c>
      <c r="BJ140" s="14" t="s">
        <v>77</v>
      </c>
      <c r="BK140" s="141">
        <f>ROUND(I140*H140,2)</f>
        <v>0</v>
      </c>
      <c r="BL140" s="14" t="s">
        <v>113</v>
      </c>
      <c r="BM140" s="140" t="s">
        <v>156</v>
      </c>
    </row>
    <row r="141" spans="2:65" s="1" customFormat="1" ht="24.15" customHeight="1">
      <c r="B141" s="128"/>
      <c r="C141" s="129" t="s">
        <v>157</v>
      </c>
      <c r="D141" s="129" t="s">
        <v>109</v>
      </c>
      <c r="E141" s="130" t="s">
        <v>158</v>
      </c>
      <c r="F141" s="131" t="s">
        <v>159</v>
      </c>
      <c r="G141" s="132" t="s">
        <v>138</v>
      </c>
      <c r="H141" s="133">
        <v>239.12</v>
      </c>
      <c r="I141" s="134"/>
      <c r="J141" s="134">
        <f>ROUND(I141*H141,2)</f>
        <v>0</v>
      </c>
      <c r="K141" s="135"/>
      <c r="L141" s="26"/>
      <c r="M141" s="136" t="s">
        <v>1</v>
      </c>
      <c r="N141" s="137" t="s">
        <v>35</v>
      </c>
      <c r="O141" s="138">
        <v>6.0000000000000001E-3</v>
      </c>
      <c r="P141" s="138">
        <f>O141*H141</f>
        <v>1.43472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113</v>
      </c>
      <c r="AT141" s="140" t="s">
        <v>109</v>
      </c>
      <c r="AU141" s="140" t="s">
        <v>79</v>
      </c>
      <c r="AY141" s="14" t="s">
        <v>107</v>
      </c>
      <c r="BE141" s="141">
        <f>IF(N141="základná",J141,0)</f>
        <v>0</v>
      </c>
      <c r="BF141" s="141">
        <f>IF(N141="znížená",J141,0)</f>
        <v>0</v>
      </c>
      <c r="BG141" s="141">
        <f>IF(N141="zákl. prenesená",J141,0)</f>
        <v>0</v>
      </c>
      <c r="BH141" s="141">
        <f>IF(N141="zníž. prenesená",J141,0)</f>
        <v>0</v>
      </c>
      <c r="BI141" s="141">
        <f>IF(N141="nulová",J141,0)</f>
        <v>0</v>
      </c>
      <c r="BJ141" s="14" t="s">
        <v>77</v>
      </c>
      <c r="BK141" s="141">
        <f>ROUND(I141*H141,2)</f>
        <v>0</v>
      </c>
      <c r="BL141" s="14" t="s">
        <v>113</v>
      </c>
      <c r="BM141" s="140" t="s">
        <v>160</v>
      </c>
    </row>
    <row r="142" spans="2:65" s="1" customFormat="1" ht="16.5" customHeight="1">
      <c r="B142" s="128"/>
      <c r="C142" s="129" t="s">
        <v>161</v>
      </c>
      <c r="D142" s="129" t="s">
        <v>109</v>
      </c>
      <c r="E142" s="130" t="s">
        <v>162</v>
      </c>
      <c r="F142" s="131" t="s">
        <v>163</v>
      </c>
      <c r="G142" s="132" t="s">
        <v>138</v>
      </c>
      <c r="H142" s="133">
        <v>239.12</v>
      </c>
      <c r="I142" s="134"/>
      <c r="J142" s="134">
        <f>ROUND(I142*H142,2)</f>
        <v>0</v>
      </c>
      <c r="K142" s="135"/>
      <c r="L142" s="26"/>
      <c r="M142" s="136" t="s">
        <v>1</v>
      </c>
      <c r="N142" s="137" t="s">
        <v>35</v>
      </c>
      <c r="O142" s="138">
        <v>0.24399999999999999</v>
      </c>
      <c r="P142" s="138">
        <f>O142*H142</f>
        <v>58.345280000000002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113</v>
      </c>
      <c r="AT142" s="140" t="s">
        <v>109</v>
      </c>
      <c r="AU142" s="140" t="s">
        <v>79</v>
      </c>
      <c r="AY142" s="14" t="s">
        <v>107</v>
      </c>
      <c r="BE142" s="141">
        <f>IF(N142="základná",J142,0)</f>
        <v>0</v>
      </c>
      <c r="BF142" s="141">
        <f>IF(N142="znížená",J142,0)</f>
        <v>0</v>
      </c>
      <c r="BG142" s="141">
        <f>IF(N142="zákl. prenesená",J142,0)</f>
        <v>0</v>
      </c>
      <c r="BH142" s="141">
        <f>IF(N142="zníž. prenesená",J142,0)</f>
        <v>0</v>
      </c>
      <c r="BI142" s="141">
        <f>IF(N142="nulová",J142,0)</f>
        <v>0</v>
      </c>
      <c r="BJ142" s="14" t="s">
        <v>77</v>
      </c>
      <c r="BK142" s="141">
        <f>ROUND(I142*H142,2)</f>
        <v>0</v>
      </c>
      <c r="BL142" s="14" t="s">
        <v>113</v>
      </c>
      <c r="BM142" s="140" t="s">
        <v>164</v>
      </c>
    </row>
    <row r="143" spans="2:65" s="11" customFormat="1" ht="25.95" customHeight="1">
      <c r="B143" s="117"/>
      <c r="D143" s="118" t="s">
        <v>69</v>
      </c>
      <c r="E143" s="119" t="s">
        <v>165</v>
      </c>
      <c r="F143" s="119" t="s">
        <v>166</v>
      </c>
      <c r="J143" s="120">
        <f>BK143</f>
        <v>0</v>
      </c>
      <c r="L143" s="117"/>
      <c r="M143" s="121"/>
      <c r="P143" s="122">
        <f>P144</f>
        <v>0</v>
      </c>
      <c r="R143" s="122">
        <f>R144</f>
        <v>0</v>
      </c>
      <c r="T143" s="123">
        <f>T144</f>
        <v>0</v>
      </c>
      <c r="AR143" s="118" t="s">
        <v>117</v>
      </c>
      <c r="AT143" s="124" t="s">
        <v>69</v>
      </c>
      <c r="AU143" s="124" t="s">
        <v>26</v>
      </c>
      <c r="AY143" s="118" t="s">
        <v>107</v>
      </c>
      <c r="BK143" s="125">
        <f>BK144</f>
        <v>0</v>
      </c>
    </row>
    <row r="144" spans="2:65" s="1" customFormat="1" ht="16.5" customHeight="1">
      <c r="B144" s="128"/>
      <c r="C144" s="129" t="s">
        <v>167</v>
      </c>
      <c r="D144" s="129" t="s">
        <v>109</v>
      </c>
      <c r="E144" s="130" t="s">
        <v>168</v>
      </c>
      <c r="F144" s="131" t="s">
        <v>169</v>
      </c>
      <c r="G144" s="132" t="s">
        <v>170</v>
      </c>
      <c r="H144" s="133">
        <v>1</v>
      </c>
      <c r="I144" s="134"/>
      <c r="J144" s="134">
        <f>ROUND(I144*H144,2)</f>
        <v>0</v>
      </c>
      <c r="K144" s="135"/>
      <c r="L144" s="26"/>
      <c r="M144" s="149" t="s">
        <v>1</v>
      </c>
      <c r="N144" s="150" t="s">
        <v>35</v>
      </c>
      <c r="O144" s="151">
        <v>0</v>
      </c>
      <c r="P144" s="151">
        <f>O144*H144</f>
        <v>0</v>
      </c>
      <c r="Q144" s="151">
        <v>0</v>
      </c>
      <c r="R144" s="151">
        <f>Q144*H144</f>
        <v>0</v>
      </c>
      <c r="S144" s="151">
        <v>0</v>
      </c>
      <c r="T144" s="152">
        <f>S144*H144</f>
        <v>0</v>
      </c>
      <c r="AR144" s="140" t="s">
        <v>171</v>
      </c>
      <c r="AT144" s="140" t="s">
        <v>109</v>
      </c>
      <c r="AU144" s="140" t="s">
        <v>77</v>
      </c>
      <c r="AY144" s="14" t="s">
        <v>107</v>
      </c>
      <c r="BE144" s="141">
        <f>IF(N144="základná",J144,0)</f>
        <v>0</v>
      </c>
      <c r="BF144" s="141">
        <f>IF(N144="znížená",J144,0)</f>
        <v>0</v>
      </c>
      <c r="BG144" s="141">
        <f>IF(N144="zákl. prenesená",J144,0)</f>
        <v>0</v>
      </c>
      <c r="BH144" s="141">
        <f>IF(N144="zníž. prenesená",J144,0)</f>
        <v>0</v>
      </c>
      <c r="BI144" s="141">
        <f>IF(N144="nulová",J144,0)</f>
        <v>0</v>
      </c>
      <c r="BJ144" s="14" t="s">
        <v>77</v>
      </c>
      <c r="BK144" s="141">
        <f>ROUND(I144*H144,2)</f>
        <v>0</v>
      </c>
      <c r="BL144" s="14" t="s">
        <v>171</v>
      </c>
      <c r="BM144" s="140" t="s">
        <v>172</v>
      </c>
    </row>
    <row r="145" spans="2:12" s="1" customFormat="1" ht="6.9" customHeight="1"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26"/>
    </row>
  </sheetData>
  <autoFilter ref="C120:K144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 01 - Rozobratie kolajiska</vt:lpstr>
      <vt:lpstr>'Rekapitulácia stavby'!Názvy_tlače</vt:lpstr>
      <vt:lpstr>'SO 01 - Rozobratie kolajiska'!Názvy_tlače</vt:lpstr>
      <vt:lpstr>'Rekapitulácia stavby'!Oblasť_tlače</vt:lpstr>
      <vt:lpstr>'SO 01 - Rozobratie kolajiska'!Oblasť_tlače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Vangel</dc:creator>
  <cp:lastModifiedBy>Turanská Ľudmila</cp:lastModifiedBy>
  <dcterms:created xsi:type="dcterms:W3CDTF">2026-05-15T08:25:13Z</dcterms:created>
  <dcterms:modified xsi:type="dcterms:W3CDTF">2026-05-27T08:10:15Z</dcterms:modified>
</cp:coreProperties>
</file>