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10" documentId="8_{0F63EEAC-0896-4385-9EAD-A9FD45D7661E}" xr6:coauthVersionLast="47" xr6:coauthVersionMax="47" xr10:uidLastSave="{B86E094B-93E8-4861-BC41-B48112A39F3B}"/>
  <bookViews>
    <workbookView xWindow="-120" yWindow="-120" windowWidth="38640" windowHeight="21120" activeTab="1" xr2:uid="{00000000-000D-0000-FFFF-FFFF00000000}"/>
  </bookViews>
  <sheets>
    <sheet name="Rekapitulácia stavby" sheetId="1" r:id="rId1"/>
    <sheet name="13 - Stavebné práce pri o..." sheetId="2" r:id="rId2"/>
  </sheets>
  <definedNames>
    <definedName name="_xlnm._FilterDatabase" localSheetId="1" hidden="1">'13 - Stavebné práce pri o...'!$C$123:$K$157</definedName>
    <definedName name="_xlnm.Print_Titles" localSheetId="1">'13 - Stavebné práce pri o...'!$123:$123</definedName>
    <definedName name="_xlnm.Print_Titles" localSheetId="0">'Rekapitulácia stavby'!$92:$92</definedName>
    <definedName name="_xlnm.Print_Area" localSheetId="1">'13 - Stavebné práce pri o...'!$C$4:$J$76,'13 - Stavebné práce pri o...'!$C$111:$J$157</definedName>
    <definedName name="_xlnm.Print_Area" localSheetId="0">'Rekapitulácia stavby'!$D$4:$AO$76,'Rekapitulácia stavby'!$C$82:$AQ$96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6" i="2" l="1"/>
  <c r="J37" i="2" l="1"/>
  <c r="J36" i="2"/>
  <c r="AY95" i="1" s="1"/>
  <c r="J35" i="2"/>
  <c r="AX95" i="1" s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3" i="2"/>
  <c r="BH153" i="2"/>
  <c r="BG153" i="2"/>
  <c r="BE153" i="2"/>
  <c r="T153" i="2"/>
  <c r="T152" i="2"/>
  <c r="R153" i="2"/>
  <c r="R152" i="2" s="1"/>
  <c r="P153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F118" i="2"/>
  <c r="F89" i="2"/>
  <c r="E87" i="2"/>
  <c r="J24" i="2"/>
  <c r="E24" i="2"/>
  <c r="J92" i="2" s="1"/>
  <c r="J23" i="2"/>
  <c r="J21" i="2"/>
  <c r="E21" i="2"/>
  <c r="J120" i="2" s="1"/>
  <c r="J20" i="2"/>
  <c r="J18" i="2"/>
  <c r="E18" i="2"/>
  <c r="F92" i="2" s="1"/>
  <c r="J17" i="2"/>
  <c r="J15" i="2"/>
  <c r="E15" i="2"/>
  <c r="F120" i="2" s="1"/>
  <c r="J14" i="2"/>
  <c r="J12" i="2"/>
  <c r="J89" i="2"/>
  <c r="E7" i="2"/>
  <c r="E85" i="2" s="1"/>
  <c r="L90" i="1"/>
  <c r="AM90" i="1"/>
  <c r="AM89" i="1"/>
  <c r="L89" i="1"/>
  <c r="AM87" i="1"/>
  <c r="L87" i="1"/>
  <c r="L85" i="1"/>
  <c r="L84" i="1"/>
  <c r="J156" i="2"/>
  <c r="J150" i="2"/>
  <c r="J144" i="2"/>
  <c r="J138" i="2"/>
  <c r="J130" i="2"/>
  <c r="BK151" i="2"/>
  <c r="J148" i="2"/>
  <c r="BK144" i="2"/>
  <c r="BK135" i="2"/>
  <c r="J143" i="2"/>
  <c r="BK130" i="2"/>
  <c r="J135" i="2"/>
  <c r="J128" i="2"/>
  <c r="J153" i="2"/>
  <c r="BK148" i="2"/>
  <c r="J146" i="2"/>
  <c r="J139" i="2"/>
  <c r="J134" i="2"/>
  <c r="J127" i="2"/>
  <c r="BK153" i="2"/>
  <c r="J147" i="2"/>
  <c r="J142" i="2"/>
  <c r="J136" i="2"/>
  <c r="BK127" i="2"/>
  <c r="BK138" i="2"/>
  <c r="BK131" i="2"/>
  <c r="BK156" i="2"/>
  <c r="J151" i="2"/>
  <c r="BK147" i="2"/>
  <c r="BK143" i="2"/>
  <c r="BK132" i="2"/>
  <c r="AS94" i="1"/>
  <c r="J149" i="2"/>
  <c r="BK146" i="2"/>
  <c r="BK139" i="2"/>
  <c r="BK128" i="2"/>
  <c r="J131" i="2"/>
  <c r="BK136" i="2"/>
  <c r="J157" i="2"/>
  <c r="BK149" i="2"/>
  <c r="J145" i="2"/>
  <c r="J140" i="2"/>
  <c r="BK137" i="2"/>
  <c r="BK157" i="2"/>
  <c r="BK150" i="2"/>
  <c r="BK145" i="2"/>
  <c r="J137" i="2"/>
  <c r="BK134" i="2"/>
  <c r="BK140" i="2"/>
  <c r="BK142" i="2"/>
  <c r="J132" i="2"/>
  <c r="R126" i="2" l="1"/>
  <c r="P133" i="2"/>
  <c r="P126" i="2"/>
  <c r="BK129" i="2"/>
  <c r="J129" i="2" s="1"/>
  <c r="J99" i="2" s="1"/>
  <c r="T129" i="2"/>
  <c r="R133" i="2"/>
  <c r="P141" i="2"/>
  <c r="P155" i="2"/>
  <c r="P154" i="2"/>
  <c r="BK126" i="2"/>
  <c r="J126" i="2" s="1"/>
  <c r="J98" i="2" s="1"/>
  <c r="T126" i="2"/>
  <c r="R129" i="2"/>
  <c r="BK141" i="2"/>
  <c r="J141" i="2" s="1"/>
  <c r="J101" i="2" s="1"/>
  <c r="T141" i="2"/>
  <c r="BK155" i="2"/>
  <c r="J155" i="2" s="1"/>
  <c r="J104" i="2" s="1"/>
  <c r="R155" i="2"/>
  <c r="R154" i="2" s="1"/>
  <c r="P129" i="2"/>
  <c r="BK133" i="2"/>
  <c r="J133" i="2"/>
  <c r="J100" i="2" s="1"/>
  <c r="T133" i="2"/>
  <c r="R141" i="2"/>
  <c r="T155" i="2"/>
  <c r="T154" i="2" s="1"/>
  <c r="BK152" i="2"/>
  <c r="J152" i="2"/>
  <c r="J102" i="2" s="1"/>
  <c r="J91" i="2"/>
  <c r="E114" i="2"/>
  <c r="J118" i="2"/>
  <c r="J121" i="2"/>
  <c r="BF127" i="2"/>
  <c r="BF131" i="2"/>
  <c r="BF134" i="2"/>
  <c r="BF136" i="2"/>
  <c r="BF140" i="2"/>
  <c r="F91" i="2"/>
  <c r="BF128" i="2"/>
  <c r="BF130" i="2"/>
  <c r="BF135" i="2"/>
  <c r="F121" i="2"/>
  <c r="BF139" i="2"/>
  <c r="BF142" i="2"/>
  <c r="BF147" i="2"/>
  <c r="BF156" i="2"/>
  <c r="BF157" i="2"/>
  <c r="BF132" i="2"/>
  <c r="BF137" i="2"/>
  <c r="BF138" i="2"/>
  <c r="BF143" i="2"/>
  <c r="BF144" i="2"/>
  <c r="BF145" i="2"/>
  <c r="BF146" i="2"/>
  <c r="BF148" i="2"/>
  <c r="BF149" i="2"/>
  <c r="BF150" i="2"/>
  <c r="BF151" i="2"/>
  <c r="BF153" i="2"/>
  <c r="F33" i="2"/>
  <c r="AZ95" i="1" s="1"/>
  <c r="AZ94" i="1" s="1"/>
  <c r="W29" i="1" s="1"/>
  <c r="F36" i="2"/>
  <c r="BC95" i="1" s="1"/>
  <c r="BC94" i="1" s="1"/>
  <c r="AY94" i="1" s="1"/>
  <c r="F37" i="2"/>
  <c r="BD95" i="1" s="1"/>
  <c r="BD94" i="1" s="1"/>
  <c r="W33" i="1" s="1"/>
  <c r="F35" i="2"/>
  <c r="BB95" i="1" s="1"/>
  <c r="BB94" i="1" s="1"/>
  <c r="W31" i="1" s="1"/>
  <c r="J33" i="2"/>
  <c r="AV95" i="1" s="1"/>
  <c r="T125" i="2" l="1"/>
  <c r="T124" i="2" s="1"/>
  <c r="P125" i="2"/>
  <c r="P124" i="2"/>
  <c r="AU95" i="1" s="1"/>
  <c r="AU94" i="1" s="1"/>
  <c r="R125" i="2"/>
  <c r="R124" i="2"/>
  <c r="BK125" i="2"/>
  <c r="J125" i="2" s="1"/>
  <c r="J97" i="2" s="1"/>
  <c r="BK154" i="2"/>
  <c r="J154" i="2"/>
  <c r="J103" i="2" s="1"/>
  <c r="AV94" i="1"/>
  <c r="AK29" i="1" s="1"/>
  <c r="J34" i="2"/>
  <c r="AW95" i="1" s="1"/>
  <c r="AT95" i="1" s="1"/>
  <c r="AX94" i="1"/>
  <c r="W32" i="1"/>
  <c r="F34" i="2"/>
  <c r="BA95" i="1" s="1"/>
  <c r="BA94" i="1" s="1"/>
  <c r="W30" i="1" s="1"/>
  <c r="BK124" i="2" l="1"/>
  <c r="J124" i="2" s="1"/>
  <c r="J96" i="2" s="1"/>
  <c r="AW94" i="1"/>
  <c r="AK30" i="1" s="1"/>
  <c r="J30" i="2" l="1"/>
  <c r="AG95" i="1" s="1"/>
  <c r="AG94" i="1" s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<sst xmlns="http://schemas.openxmlformats.org/spreadsheetml/2006/main" count="651" uniqueCount="212">
  <si>
    <t>Export Komplet</t>
  </si>
  <si>
    <t/>
  </si>
  <si>
    <t>2.0</t>
  </si>
  <si>
    <t>False</t>
  </si>
  <si>
    <t>{8546ebc5-636e-4b27-9583-7e693e94197a}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</si>
  <si>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</si>
  <si>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</si>
  <si>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</si>
  <si>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</si>
  <si>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</si>
  <si>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</si>
  <si>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</si>
  <si>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2025_334</t>
  </si>
  <si>
    <t>Stavba:</t>
  </si>
  <si>
    <t>JKSO:</t>
  </si>
  <si>
    <t>ČS:</t>
  </si>
  <si>
    <t>Miesto:</t>
  </si>
  <si>
    <t xml:space="preserve"> </t>
  </si>
  <si>
    <t>Dátum:</t>
  </si>
  <si>
    <t>15. 8. 2025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</si>
  <si>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</si>
  <si>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</si>
  <si>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</si>
  <si>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</si>
  <si>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</si>
  <si>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</si>
  <si>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</si>
  <si>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</si>
  <si>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</si>
  <si>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</si>
  <si>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</si>
  <si>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</si>
  <si>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</si>
  <si>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</si>
  <si>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</si>
  <si>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</si>
  <si>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</si>
  <si>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</si>
  <si>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</si>
  <si>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</si>
  <si>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</si>
  <si>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</si>
  <si>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</si>
  <si>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</si>
  <si>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</si>
  <si>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</si>
  <si>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</si>
  <si>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</si>
  <si>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</si>
  <si>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</si>
  <si>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</si>
  <si>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</si>
  <si>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</si>
  <si>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</si>
  <si>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</si>
  <si>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</si>
  <si>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</si>
  <si>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</si>
  <si>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</si>
  <si>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</si>
  <si>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</si>
  <si>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</si>
  <si>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</si>
  <si>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</si>
  <si>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</si>
  <si>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</si>
  <si>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</si>
  <si>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</si>
  <si>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</si>
  <si>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</si>
  <si>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</si>
  <si>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</si>
  <si>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</si>
  <si>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13</t>
  </si>
  <si>
    <t>STA</t>
  </si>
  <si>
    <t>1</t>
  </si>
  <si>
    <t>{e9704426-eb15-4d04-b6de-236e9e01ed06}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</si>
  <si>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</si>
  <si>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</si>
  <si>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</si>
  <si>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</si>
  <si>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</si>
  <si>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</si>
  <si>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</si>
  <si>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</si>
  <si>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</si>
  <si>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</si>
  <si>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</si>
  <si>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</si>
  <si>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</si>
  <si>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</si>
  <si>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</si>
  <si>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</si>
  <si>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</si>
  <si>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</si>
  <si>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</si>
  <si>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</si>
  <si>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</si>
  <si>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</si>
  <si>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</si>
  <si>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</si>
  <si>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</si>
  <si>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</si>
  <si>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</si>
  <si>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</si>
  <si>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</si>
  <si>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</si>
  <si>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</si>
  <si>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</si>
  <si>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K</t>
  </si>
  <si>
    <t>289902111</t>
  </si>
  <si>
    <t>Otlčenie alebo osekanie vrstiev omietok L stien,  -0,06300t</t>
  </si>
  <si>
    <t>m2</t>
  </si>
  <si>
    <t>4</t>
  </si>
  <si>
    <t>289902211</t>
  </si>
  <si>
    <t>Otlčenie alebo osekanie vrstiev betónu a omietok strop,  -0,06300t</t>
  </si>
  <si>
    <t>Vodorovné konštrukcie</t>
  </si>
  <si>
    <t>3</t>
  </si>
  <si>
    <t>41139100-P</t>
  </si>
  <si>
    <t>Sanácia stropov a prievlakov uhlíkovými lamelami SikaCarbon typ S812 lepených pomocou SikaDur 30 na povrch</t>
  </si>
  <si>
    <t>m</t>
  </si>
  <si>
    <t>6</t>
  </si>
  <si>
    <t>M</t>
  </si>
  <si>
    <t>15952511-P</t>
  </si>
  <si>
    <t>Uhlíkové lamely Sika CarboDur kamely S812</t>
  </si>
  <si>
    <t>8</t>
  </si>
  <si>
    <t>5</t>
  </si>
  <si>
    <t>1591595251-P</t>
  </si>
  <si>
    <t>Tipoxtrópne epoxidové lepidlo na lepenie výstuže Sikadur-30</t>
  </si>
  <si>
    <t>kg</t>
  </si>
  <si>
    <t>10</t>
  </si>
  <si>
    <t>Úpravy povrchov, podlahy, osadenie</t>
  </si>
  <si>
    <t>610991111</t>
  </si>
  <si>
    <t>Zakrývanie výplní vnútorných okenných otvorov, predmetov a konštrukcií</t>
  </si>
  <si>
    <t>12</t>
  </si>
  <si>
    <t>7</t>
  </si>
  <si>
    <t>612460223</t>
  </si>
  <si>
    <t>Vnútorná omietka stien vápenná štuková (jemná), hr. 5 mm</t>
  </si>
  <si>
    <t>14</t>
  </si>
  <si>
    <t>612481119</t>
  </si>
  <si>
    <t>Potiahnutie vnútorných stien sklotextílnou mriežkou s celoplošným prilepením</t>
  </si>
  <si>
    <t>16</t>
  </si>
  <si>
    <t>9</t>
  </si>
  <si>
    <t>611462402</t>
  </si>
  <si>
    <t>Vnútorná sanačná omietka stropov prednástrek, penetracia, krytie 100%</t>
  </si>
  <si>
    <t>18</t>
  </si>
  <si>
    <t>627471132</t>
  </si>
  <si>
    <t>Reprofilácia podhľadov a stien sanačnou maltou, 1 vrstva hr. 20 mm</t>
  </si>
  <si>
    <t>20</t>
  </si>
  <si>
    <t>11</t>
  </si>
  <si>
    <t>627471431</t>
  </si>
  <si>
    <t>Ochrana výstuže podhľadu zo sanačnej malty, 1 vrstva hr. 1 mm</t>
  </si>
  <si>
    <t>22</t>
  </si>
  <si>
    <t>627471931</t>
  </si>
  <si>
    <t>Príplatok pri reprofilácii výstuže konštrukcii vodorovných sanačnou maltou pri práci v uzavretom priestore</t>
  </si>
  <si>
    <t>24</t>
  </si>
  <si>
    <t>Ostatné konštrukcie a práce-búranie</t>
  </si>
  <si>
    <t>941955004</t>
  </si>
  <si>
    <t>Lešenie ľahké pracovné pomocné s výškou lešeňovej podlahy do 3,5 m</t>
  </si>
  <si>
    <t>26</t>
  </si>
  <si>
    <t>952901111</t>
  </si>
  <si>
    <t>Vyčistenie budov pri výške podlaží do 4 m</t>
  </si>
  <si>
    <t>28</t>
  </si>
  <si>
    <t>15</t>
  </si>
  <si>
    <t>979011131</t>
  </si>
  <si>
    <t>Zvislá doprava sutiny po schodoch ručne do 3.5 m</t>
  </si>
  <si>
    <t>t</t>
  </si>
  <si>
    <t>30</t>
  </si>
  <si>
    <t>979081111</t>
  </si>
  <si>
    <t>Odvoz sutiny a vybúraných hmôt na skládku do 1 km</t>
  </si>
  <si>
    <t>32</t>
  </si>
  <si>
    <t>17</t>
  </si>
  <si>
    <t>979081121</t>
  </si>
  <si>
    <t>Odvoz sutiny a vybúraných hmôt na skládku za každý ďalší 1 km</t>
  </si>
  <si>
    <t>34</t>
  </si>
  <si>
    <t>979082111</t>
  </si>
  <si>
    <t>Vnútrostavenisková doprava sutiny a vybúraných hmôt do 10 m</t>
  </si>
  <si>
    <t>36</t>
  </si>
  <si>
    <t>19</t>
  </si>
  <si>
    <t>979082121</t>
  </si>
  <si>
    <t>Vnútrostavenisková doprava sutiny a vybúraných hmôt za každých ďalších 5 m</t>
  </si>
  <si>
    <t>38</t>
  </si>
  <si>
    <t>979087212</t>
  </si>
  <si>
    <t>Nakladanie na dopravné prostriedky pre vodorovnú dopravu sutiny</t>
  </si>
  <si>
    <t>40</t>
  </si>
  <si>
    <t>21</t>
  </si>
  <si>
    <t>979089012</t>
  </si>
  <si>
    <t>Poplatok za skladovanie - betón, tehly, dlaždice (17 01 ), ostatné</t>
  </si>
  <si>
    <t>42</t>
  </si>
  <si>
    <t>979089712</t>
  </si>
  <si>
    <t>Prenájom kontajneru</t>
  </si>
  <si>
    <t>ks</t>
  </si>
  <si>
    <t>44</t>
  </si>
  <si>
    <t>99</t>
  </si>
  <si>
    <t>Presun hmôt HSV</t>
  </si>
  <si>
    <t>999281111</t>
  </si>
  <si>
    <t>Presun hmôt pre opravy a údržbu objektov vrátane vonkajších plášťov výšky do 25 m</t>
  </si>
  <si>
    <t>46</t>
  </si>
  <si>
    <t>PSV</t>
  </si>
  <si>
    <t>Práce a dodávky PSV</t>
  </si>
  <si>
    <t>783</t>
  </si>
  <si>
    <t>Nátery</t>
  </si>
  <si>
    <t>783842120R</t>
  </si>
  <si>
    <t>Nátery omietok stien a stropov Sika</t>
  </si>
  <si>
    <t>48</t>
  </si>
  <si>
    <t>25</t>
  </si>
  <si>
    <t>783851117R</t>
  </si>
  <si>
    <t>Nátery omietok stien a stropov napustenie, penetrácia Sika</t>
  </si>
  <si>
    <t>50</t>
  </si>
  <si>
    <t>MHTH - Oprava stropu v_CHUV</t>
  </si>
  <si>
    <t>Stavebné práce pri oprave stropu zásobníkov v CHUV</t>
  </si>
  <si>
    <t>13 - Stavebné práce pri oprave stropu zásobníkov v CHUV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</si>
</sst>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J95" sqref="J95:AF9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73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55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57" t="s">
        <v>209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R6" s="16"/>
      <c r="BS6" s="13" t="s">
        <v>6</v>
      </c>
    </row>
    <row r="7" spans="1:74" ht="12" customHeight="1" x14ac:dyDescent="0.2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27</v>
      </c>
      <c r="AR22" s="16"/>
    </row>
    <row r="23" spans="2:71" ht="16.5" customHeight="1" x14ac:dyDescent="0.2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61" t="s">
        <v>29</v>
      </c>
      <c r="M28" s="161"/>
      <c r="N28" s="161"/>
      <c r="O28" s="161"/>
      <c r="P28" s="161"/>
      <c r="W28" s="161" t="s">
        <v>30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31</v>
      </c>
      <c r="AL28" s="161"/>
      <c r="AM28" s="161"/>
      <c r="AN28" s="161"/>
      <c r="AO28" s="161"/>
      <c r="AR28" s="25"/>
    </row>
    <row r="29" spans="2:71" s="2" customFormat="1" ht="14.45" customHeight="1" x14ac:dyDescent="0.2">
      <c r="B29" s="29"/>
      <c r="D29" s="22" t="s">
        <v>32</v>
      </c>
      <c r="F29" s="30" t="s">
        <v>33</v>
      </c>
      <c r="L29" s="164">
        <v>0.23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2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34</v>
      </c>
      <c r="L30" s="167">
        <v>0.23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</row>
    <row r="31" spans="2:71" s="2" customFormat="1" ht="14.45" hidden="1" customHeight="1" x14ac:dyDescent="0.2">
      <c r="B31" s="29"/>
      <c r="F31" s="22" t="s">
        <v>35</v>
      </c>
      <c r="L31" s="167">
        <v>0.23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45" hidden="1" customHeight="1" x14ac:dyDescent="0.2">
      <c r="B32" s="29"/>
      <c r="F32" s="22" t="s">
        <v>36</v>
      </c>
      <c r="L32" s="167">
        <v>0.23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52" s="2" customFormat="1" ht="14.45" hidden="1" customHeight="1" x14ac:dyDescent="0.2">
      <c r="B33" s="29"/>
      <c r="F33" s="30" t="s">
        <v>37</v>
      </c>
      <c r="L33" s="164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2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88" t="s">
        <v>40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>
        <f>SUM(AK26:AK33)</f>
        <v>0</v>
      </c>
      <c r="AL35" s="189"/>
      <c r="AM35" s="189"/>
      <c r="AN35" s="189"/>
      <c r="AO35" s="191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47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2025_334</v>
      </c>
      <c r="AR84" s="44"/>
    </row>
    <row r="85" spans="1:91" s="4" customFormat="1" ht="36.950000000000003" customHeight="1" x14ac:dyDescent="0.2">
      <c r="B85" s="45"/>
      <c r="C85" s="46" t="s">
        <v>13</v>
      </c>
      <c r="L85" s="179" t="str">
        <f>K6</f>
        <v>MHTH - Oprava stropu v_CHUV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81" t="str">
        <f>IF(AN8= "","",AN8)</f>
        <v>15. 8. 2025</v>
      </c>
      <c r="AN87" s="181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20</v>
      </c>
      <c r="L89" s="3" t="str">
        <f>IF(E11= "","",E11)</f>
        <v xml:space="preserve"> </v>
      </c>
      <c r="AI89" s="22" t="s">
        <v>24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48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52"/>
    </row>
    <row r="91" spans="1:91" s="1" customFormat="1" ht="10.9" customHeight="1" x14ac:dyDescent="0.2">
      <c r="B91" s="25"/>
      <c r="AR91" s="25"/>
      <c r="AS91" s="186"/>
      <c r="AT91" s="187"/>
      <c r="BD91" s="52"/>
    </row>
    <row r="92" spans="1:91" s="1" customFormat="1" ht="29.25" customHeight="1" x14ac:dyDescent="0.2">
      <c r="B92" s="25"/>
      <c r="C92" s="174" t="s">
        <v>49</v>
      </c>
      <c r="D92" s="175"/>
      <c r="E92" s="175"/>
      <c r="F92" s="175"/>
      <c r="G92" s="175"/>
      <c r="H92" s="53"/>
      <c r="I92" s="176" t="s">
        <v>50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51</v>
      </c>
      <c r="AH92" s="175"/>
      <c r="AI92" s="175"/>
      <c r="AJ92" s="175"/>
      <c r="AK92" s="175"/>
      <c r="AL92" s="175"/>
      <c r="AM92" s="175"/>
      <c r="AN92" s="176" t="s">
        <v>52</v>
      </c>
      <c r="AO92" s="175"/>
      <c r="AP92" s="178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9" customHeight="1" x14ac:dyDescent="0.2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3" t="s">
        <v>1</v>
      </c>
      <c r="AR94" s="59"/>
      <c r="AS94" s="64">
        <f>ROUND(AS95,2)</f>
        <v>0</v>
      </c>
      <c r="AT94" s="65">
        <f>ROUND(SUM(AV94:AW94),2)</f>
        <v>0</v>
      </c>
      <c r="AU94" s="66">
        <f>ROUND(AU95,5)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ROUND(AZ95,2)</f>
        <v>0</v>
      </c>
      <c r="BA94" s="65">
        <f>ROUND(BA95,2)</f>
        <v>0</v>
      </c>
      <c r="BB94" s="65">
        <f>ROUND(BB95,2)</f>
        <v>0</v>
      </c>
      <c r="BC94" s="65">
        <f>ROUND(BC95,2)</f>
        <v>0</v>
      </c>
      <c r="BD94" s="67">
        <f>ROUND(BD95,2)</f>
        <v>0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26.25" customHeight="1" x14ac:dyDescent="0.2">
      <c r="A95" s="70" t="s">
        <v>72</v>
      </c>
      <c r="B95" s="71"/>
      <c r="C95" s="72"/>
      <c r="D95" s="170" t="s">
        <v>73</v>
      </c>
      <c r="E95" s="170"/>
      <c r="F95" s="170"/>
      <c r="G95" s="170"/>
      <c r="H95" s="170"/>
      <c r="I95" s="73"/>
      <c r="J95" s="170" t="s">
        <v>210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'13 - Stavebné práce pri o...'!J30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4" t="s">
        <v>74</v>
      </c>
      <c r="AR95" s="71"/>
      <c r="AS95" s="75">
        <v>0</v>
      </c>
      <c r="AT95" s="76">
        <f>ROUND(SUM(AV95:AW95),2)</f>
        <v>0</v>
      </c>
      <c r="AU95" s="77">
        <f>'13 - Stavebné práce pri o...'!P124</f>
        <v>0</v>
      </c>
      <c r="AV95" s="76">
        <f>'13 - Stavebné práce pri o...'!J33</f>
        <v>0</v>
      </c>
      <c r="AW95" s="76">
        <f>'13 - Stavebné práce pri o...'!J34</f>
        <v>0</v>
      </c>
      <c r="AX95" s="76">
        <f>'13 - Stavebné práce pri o...'!J35</f>
        <v>0</v>
      </c>
      <c r="AY95" s="76">
        <f>'13 - Stavebné práce pri o...'!J36</f>
        <v>0</v>
      </c>
      <c r="AZ95" s="76">
        <f>'13 - Stavebné práce pri o...'!F33</f>
        <v>0</v>
      </c>
      <c r="BA95" s="76">
        <f>'13 - Stavebné práce pri o...'!F34</f>
        <v>0</v>
      </c>
      <c r="BB95" s="76">
        <f>'13 - Stavebné práce pri o...'!F35</f>
        <v>0</v>
      </c>
      <c r="BC95" s="76">
        <f>'13 - Stavebné práce pri o...'!F36</f>
        <v>0</v>
      </c>
      <c r="BD95" s="78">
        <f>'13 - Stavebné práce pri o...'!F37</f>
        <v>0</v>
      </c>
      <c r="BT95" s="79" t="s">
        <v>75</v>
      </c>
      <c r="BV95" s="79" t="s">
        <v>70</v>
      </c>
      <c r="BW95" s="79" t="s">
        <v>76</v>
      </c>
      <c r="BX95" s="79" t="s">
        <v>4</v>
      </c>
      <c r="CL95" s="79" t="s">
        <v>1</v>
      </c>
      <c r="CM95" s="79" t="s">
        <v>68</v>
      </c>
    </row>
    <row r="96" spans="1:91" s="1" customFormat="1" ht="30" customHeight="1" x14ac:dyDescent="0.2">
      <c r="B96" s="25"/>
      <c r="AR96" s="25"/>
    </row>
    <row r="97" spans="2:44" s="1" customFormat="1" ht="6.95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3 - Stavebné práce pri o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8"/>
  <sheetViews>
    <sheetView showGridLines="0" tabSelected="1" workbookViewId="0">
      <selection activeCell="Y17" sqref="Y17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73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5" customHeight="1" x14ac:dyDescent="0.2">
      <c r="B4" s="16"/>
      <c r="D4" s="17" t="s">
        <v>77</v>
      </c>
      <c r="L4" s="16"/>
      <c r="M4" s="80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3" t="str">
        <f>'Rekapitulácia stavby'!K6</f>
        <v>MHTH - Oprava stropu v_CHUV</v>
      </c>
      <c r="F7" s="194"/>
      <c r="G7" s="194"/>
      <c r="H7" s="194"/>
      <c r="L7" s="16"/>
    </row>
    <row r="8" spans="2:46" s="1" customFormat="1" ht="12" customHeight="1" x14ac:dyDescent="0.2">
      <c r="B8" s="25"/>
      <c r="D8" s="22" t="s">
        <v>78</v>
      </c>
      <c r="L8" s="25"/>
    </row>
    <row r="9" spans="2:46" s="1" customFormat="1" ht="16.5" customHeight="1" x14ac:dyDescent="0.2">
      <c r="B9" s="25"/>
      <c r="E9" s="179" t="s">
        <v>211</v>
      </c>
      <c r="F9" s="192"/>
      <c r="G9" s="192"/>
      <c r="H9" s="192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15. 8. 2025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55" t="str">
        <f>'Rekapitulácia stavby'!E14</f>
        <v xml:space="preserve"> </v>
      </c>
      <c r="F18" s="155"/>
      <c r="G18" s="155"/>
      <c r="H18" s="155"/>
      <c r="I18" s="22" t="s">
        <v>22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26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27</v>
      </c>
      <c r="L26" s="25"/>
    </row>
    <row r="27" spans="2:12" s="7" customFormat="1" ht="16.5" customHeight="1" x14ac:dyDescent="0.2">
      <c r="B27" s="81"/>
      <c r="E27" s="158" t="s">
        <v>1</v>
      </c>
      <c r="F27" s="158"/>
      <c r="G27" s="158"/>
      <c r="H27" s="158"/>
      <c r="L27" s="81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2" t="s">
        <v>28</v>
      </c>
      <c r="J30" s="62">
        <f>ROUND(J124,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5" customHeight="1" x14ac:dyDescent="0.2">
      <c r="B33" s="25"/>
      <c r="D33" s="51" t="s">
        <v>32</v>
      </c>
      <c r="E33" s="30" t="s">
        <v>33</v>
      </c>
      <c r="F33" s="83">
        <f>ROUND((SUM(BE124:BE157)),  2)</f>
        <v>0</v>
      </c>
      <c r="G33" s="84"/>
      <c r="H33" s="84"/>
      <c r="I33" s="85">
        <v>0.23</v>
      </c>
      <c r="J33" s="83">
        <f>ROUND(((SUM(BE124:BE157))*I33),  2)</f>
        <v>0</v>
      </c>
      <c r="L33" s="25"/>
    </row>
    <row r="34" spans="2:12" s="1" customFormat="1" ht="14.45" customHeight="1" x14ac:dyDescent="0.2">
      <c r="B34" s="25"/>
      <c r="E34" s="30" t="s">
        <v>34</v>
      </c>
      <c r="F34" s="86">
        <f>ROUND((SUM(BF124:BF157)),  2)</f>
        <v>0</v>
      </c>
      <c r="I34" s="87">
        <v>0.23</v>
      </c>
      <c r="J34" s="86">
        <f>ROUND(((SUM(BF124:BF157))*I34),  2)</f>
        <v>0</v>
      </c>
      <c r="L34" s="25"/>
    </row>
    <row r="35" spans="2:12" s="1" customFormat="1" ht="14.45" hidden="1" customHeight="1" x14ac:dyDescent="0.2">
      <c r="B35" s="25"/>
      <c r="E35" s="22" t="s">
        <v>35</v>
      </c>
      <c r="F35" s="86">
        <f>ROUND((SUM(BG124:BG157)),  2)</f>
        <v>0</v>
      </c>
      <c r="I35" s="87">
        <v>0.23</v>
      </c>
      <c r="J35" s="86">
        <f>0</f>
        <v>0</v>
      </c>
      <c r="L35" s="25"/>
    </row>
    <row r="36" spans="2:12" s="1" customFormat="1" ht="14.45" hidden="1" customHeight="1" x14ac:dyDescent="0.2">
      <c r="B36" s="25"/>
      <c r="E36" s="22" t="s">
        <v>36</v>
      </c>
      <c r="F36" s="86">
        <f>ROUND((SUM(BH124:BH157)),  2)</f>
        <v>0</v>
      </c>
      <c r="I36" s="87">
        <v>0.23</v>
      </c>
      <c r="J36" s="86">
        <f>0</f>
        <v>0</v>
      </c>
      <c r="L36" s="25"/>
    </row>
    <row r="37" spans="2:12" s="1" customFormat="1" ht="14.45" hidden="1" customHeight="1" x14ac:dyDescent="0.2">
      <c r="B37" s="25"/>
      <c r="E37" s="30" t="s">
        <v>37</v>
      </c>
      <c r="F37" s="83">
        <f>ROUND((SUM(BI124:BI157)),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88"/>
      <c r="D39" s="89" t="s">
        <v>38</v>
      </c>
      <c r="E39" s="53"/>
      <c r="F39" s="53"/>
      <c r="G39" s="90" t="s">
        <v>39</v>
      </c>
      <c r="H39" s="91" t="s">
        <v>40</v>
      </c>
      <c r="I39" s="53"/>
      <c r="J39" s="92">
        <f>SUM(J30:J37)</f>
        <v>0</v>
      </c>
      <c r="K39" s="93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43</v>
      </c>
      <c r="E61" s="27"/>
      <c r="F61" s="94" t="s">
        <v>44</v>
      </c>
      <c r="G61" s="39" t="s">
        <v>43</v>
      </c>
      <c r="H61" s="27"/>
      <c r="I61" s="27"/>
      <c r="J61" s="95" t="s">
        <v>44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43</v>
      </c>
      <c r="E76" s="27"/>
      <c r="F76" s="94" t="s">
        <v>44</v>
      </c>
      <c r="G76" s="39" t="s">
        <v>43</v>
      </c>
      <c r="H76" s="27"/>
      <c r="I76" s="27"/>
      <c r="J76" s="95" t="s">
        <v>44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79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3" t="str">
        <f>E7</f>
        <v>MHTH - Oprava stropu v_CHUV</v>
      </c>
      <c r="F85" s="194"/>
      <c r="G85" s="194"/>
      <c r="H85" s="194"/>
      <c r="L85" s="25"/>
    </row>
    <row r="86" spans="2:47" s="1" customFormat="1" ht="12" hidden="1" customHeight="1" x14ac:dyDescent="0.2">
      <c r="B86" s="25"/>
      <c r="C86" s="22" t="s">
        <v>78</v>
      </c>
      <c r="L86" s="25"/>
    </row>
    <row r="87" spans="2:47" s="1" customFormat="1" ht="16.5" hidden="1" customHeight="1" x14ac:dyDescent="0.2">
      <c r="B87" s="25"/>
      <c r="E87" s="179" t="str">
        <f>E9</f>
        <v>13 - Stavebné práce pri oprave stropu zásobníkov v CHUV</v>
      </c>
      <c r="F87" s="192"/>
      <c r="G87" s="192"/>
      <c r="H87" s="192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15. 8. 2025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96" t="s">
        <v>80</v>
      </c>
      <c r="D94" s="88"/>
      <c r="E94" s="88"/>
      <c r="F94" s="88"/>
      <c r="G94" s="88"/>
      <c r="H94" s="88"/>
      <c r="I94" s="88"/>
      <c r="J94" s="97" t="s">
        <v>81</v>
      </c>
      <c r="K94" s="88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98" t="s">
        <v>82</v>
      </c>
      <c r="J96" s="62">
        <f>J124</f>
        <v>0</v>
      </c>
      <c r="L96" s="25"/>
      <c r="AU96" s="13" t="s">
        <v>83</v>
      </c>
    </row>
    <row r="97" spans="2:12" s="8" customFormat="1" ht="24.95" hidden="1" customHeight="1" x14ac:dyDescent="0.2">
      <c r="B97" s="99"/>
      <c r="D97" s="100" t="s">
        <v>84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9" customFormat="1" ht="19.899999999999999" hidden="1" customHeight="1" x14ac:dyDescent="0.2">
      <c r="B98" s="103"/>
      <c r="D98" s="104" t="s">
        <v>85</v>
      </c>
      <c r="E98" s="105"/>
      <c r="F98" s="105"/>
      <c r="G98" s="105"/>
      <c r="H98" s="105"/>
      <c r="I98" s="105"/>
      <c r="J98" s="106">
        <f>J126</f>
        <v>0</v>
      </c>
      <c r="L98" s="103"/>
    </row>
    <row r="99" spans="2:12" s="9" customFormat="1" ht="19.899999999999999" hidden="1" customHeight="1" x14ac:dyDescent="0.2">
      <c r="B99" s="103"/>
      <c r="D99" s="104" t="s">
        <v>86</v>
      </c>
      <c r="E99" s="105"/>
      <c r="F99" s="105"/>
      <c r="G99" s="105"/>
      <c r="H99" s="105"/>
      <c r="I99" s="105"/>
      <c r="J99" s="106">
        <f>J129</f>
        <v>0</v>
      </c>
      <c r="L99" s="103"/>
    </row>
    <row r="100" spans="2:12" s="9" customFormat="1" ht="19.899999999999999" hidden="1" customHeight="1" x14ac:dyDescent="0.2">
      <c r="B100" s="103"/>
      <c r="D100" s="104" t="s">
        <v>87</v>
      </c>
      <c r="E100" s="105"/>
      <c r="F100" s="105"/>
      <c r="G100" s="105"/>
      <c r="H100" s="105"/>
      <c r="I100" s="105"/>
      <c r="J100" s="106">
        <f>J133</f>
        <v>0</v>
      </c>
      <c r="L100" s="103"/>
    </row>
    <row r="101" spans="2:12" s="9" customFormat="1" ht="19.899999999999999" hidden="1" customHeight="1" x14ac:dyDescent="0.2">
      <c r="B101" s="103"/>
      <c r="D101" s="104" t="s">
        <v>88</v>
      </c>
      <c r="E101" s="105"/>
      <c r="F101" s="105"/>
      <c r="G101" s="105"/>
      <c r="H101" s="105"/>
      <c r="I101" s="105"/>
      <c r="J101" s="106">
        <f>J141</f>
        <v>0</v>
      </c>
      <c r="L101" s="103"/>
    </row>
    <row r="102" spans="2:12" s="9" customFormat="1" ht="19.899999999999999" hidden="1" customHeight="1" x14ac:dyDescent="0.2">
      <c r="B102" s="103"/>
      <c r="D102" s="104" t="s">
        <v>89</v>
      </c>
      <c r="E102" s="105"/>
      <c r="F102" s="105"/>
      <c r="G102" s="105"/>
      <c r="H102" s="105"/>
      <c r="I102" s="105"/>
      <c r="J102" s="106">
        <f>J152</f>
        <v>0</v>
      </c>
      <c r="L102" s="103"/>
    </row>
    <row r="103" spans="2:12" s="8" customFormat="1" ht="24.95" hidden="1" customHeight="1" x14ac:dyDescent="0.2">
      <c r="B103" s="99"/>
      <c r="D103" s="100" t="s">
        <v>90</v>
      </c>
      <c r="E103" s="101"/>
      <c r="F103" s="101"/>
      <c r="G103" s="101"/>
      <c r="H103" s="101"/>
      <c r="I103" s="101"/>
      <c r="J103" s="102">
        <f>J154</f>
        <v>0</v>
      </c>
      <c r="L103" s="99"/>
    </row>
    <row r="104" spans="2:12" s="9" customFormat="1" ht="19.899999999999999" hidden="1" customHeight="1" x14ac:dyDescent="0.2">
      <c r="B104" s="103"/>
      <c r="D104" s="104" t="s">
        <v>91</v>
      </c>
      <c r="E104" s="105"/>
      <c r="F104" s="105"/>
      <c r="G104" s="105"/>
      <c r="H104" s="105"/>
      <c r="I104" s="105"/>
      <c r="J104" s="106">
        <f>J155</f>
        <v>0</v>
      </c>
      <c r="L104" s="103"/>
    </row>
    <row r="105" spans="2:12" s="1" customFormat="1" ht="21.75" hidden="1" customHeight="1" x14ac:dyDescent="0.2">
      <c r="B105" s="25"/>
      <c r="L105" s="25"/>
    </row>
    <row r="106" spans="2:12" s="1" customFormat="1" ht="6.95" hidden="1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07" spans="2:12" hidden="1" x14ac:dyDescent="0.2"/>
    <row r="108" spans="2:12" hidden="1" x14ac:dyDescent="0.2"/>
    <row r="109" spans="2:12" hidden="1" x14ac:dyDescent="0.2"/>
    <row r="110" spans="2:12" s="1" customFormat="1" ht="6.95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5" customHeight="1" x14ac:dyDescent="0.2">
      <c r="B111" s="25"/>
      <c r="C111" s="17" t="s">
        <v>92</v>
      </c>
      <c r="L111" s="25"/>
    </row>
    <row r="112" spans="2:12" s="1" customFormat="1" ht="6.95" customHeight="1" x14ac:dyDescent="0.2">
      <c r="B112" s="25"/>
      <c r="L112" s="25"/>
    </row>
    <row r="113" spans="2:65" s="1" customFormat="1" ht="12" customHeight="1" x14ac:dyDescent="0.2">
      <c r="B113" s="25"/>
      <c r="C113" s="22" t="s">
        <v>13</v>
      </c>
      <c r="L113" s="25"/>
    </row>
    <row r="114" spans="2:65" s="1" customFormat="1" ht="16.5" customHeight="1" x14ac:dyDescent="0.2">
      <c r="B114" s="25"/>
      <c r="E114" s="193" t="str">
        <f>E7</f>
        <v>MHTH - Oprava stropu v_CHUV</v>
      </c>
      <c r="F114" s="194"/>
      <c r="G114" s="194"/>
      <c r="H114" s="194"/>
      <c r="L114" s="25"/>
    </row>
    <row r="115" spans="2:65" s="1" customFormat="1" ht="12" customHeight="1" x14ac:dyDescent="0.2">
      <c r="B115" s="25"/>
      <c r="C115" s="22" t="s">
        <v>78</v>
      </c>
      <c r="L115" s="25"/>
    </row>
    <row r="116" spans="2:65" s="1" customFormat="1" ht="16.5" customHeight="1" x14ac:dyDescent="0.2">
      <c r="B116" s="25"/>
      <c r="E116" s="179" t="str">
        <f>E9</f>
        <v>13 - Stavebné práce pri oprave stropu zásobníkov v CHUV</v>
      </c>
      <c r="F116" s="192"/>
      <c r="G116" s="192"/>
      <c r="H116" s="192"/>
      <c r="L116" s="25"/>
    </row>
    <row r="117" spans="2:65" s="1" customFormat="1" ht="6.95" customHeight="1" x14ac:dyDescent="0.2">
      <c r="B117" s="25"/>
      <c r="L117" s="25"/>
    </row>
    <row r="118" spans="2:65" s="1" customFormat="1" ht="12" customHeight="1" x14ac:dyDescent="0.2">
      <c r="B118" s="25"/>
      <c r="C118" s="22" t="s">
        <v>16</v>
      </c>
      <c r="F118" s="20" t="str">
        <f>F12</f>
        <v xml:space="preserve"> </v>
      </c>
      <c r="I118" s="22" t="s">
        <v>18</v>
      </c>
      <c r="J118" s="48" t="str">
        <f>IF(J12="","",J12)</f>
        <v>15. 8. 2025</v>
      </c>
      <c r="L118" s="25"/>
    </row>
    <row r="119" spans="2:65" s="1" customFormat="1" ht="6.95" customHeight="1" x14ac:dyDescent="0.2">
      <c r="B119" s="25"/>
      <c r="L119" s="25"/>
    </row>
    <row r="120" spans="2:65" s="1" customFormat="1" ht="15.2" customHeight="1" x14ac:dyDescent="0.2">
      <c r="B120" s="25"/>
      <c r="C120" s="22" t="s">
        <v>20</v>
      </c>
      <c r="F120" s="20" t="str">
        <f>E15</f>
        <v xml:space="preserve"> </v>
      </c>
      <c r="I120" s="22" t="s">
        <v>24</v>
      </c>
      <c r="J120" s="23" t="str">
        <f>E21</f>
        <v xml:space="preserve"> </v>
      </c>
      <c r="L120" s="25"/>
    </row>
    <row r="121" spans="2:65" s="1" customFormat="1" ht="15.2" customHeight="1" x14ac:dyDescent="0.2">
      <c r="B121" s="25"/>
      <c r="C121" s="22" t="s">
        <v>23</v>
      </c>
      <c r="F121" s="20" t="str">
        <f>IF(E18="","",E18)</f>
        <v xml:space="preserve"> </v>
      </c>
      <c r="I121" s="22" t="s">
        <v>26</v>
      </c>
      <c r="J121" s="23" t="str">
        <f>E24</f>
        <v xml:space="preserve"> </v>
      </c>
      <c r="L121" s="25"/>
    </row>
    <row r="122" spans="2:65" s="1" customFormat="1" ht="10.35" customHeight="1" x14ac:dyDescent="0.2">
      <c r="B122" s="25"/>
      <c r="L122" s="25"/>
    </row>
    <row r="123" spans="2:65" s="10" customFormat="1" ht="29.25" customHeight="1" x14ac:dyDescent="0.2">
      <c r="B123" s="107"/>
      <c r="C123" s="108" t="s">
        <v>93</v>
      </c>
      <c r="D123" s="109" t="s">
        <v>53</v>
      </c>
      <c r="E123" s="109" t="s">
        <v>49</v>
      </c>
      <c r="F123" s="109" t="s">
        <v>50</v>
      </c>
      <c r="G123" s="109" t="s">
        <v>94</v>
      </c>
      <c r="H123" s="109" t="s">
        <v>95</v>
      </c>
      <c r="I123" s="109" t="s">
        <v>96</v>
      </c>
      <c r="J123" s="110" t="s">
        <v>81</v>
      </c>
      <c r="K123" s="111" t="s">
        <v>97</v>
      </c>
      <c r="L123" s="107"/>
      <c r="M123" s="55" t="s">
        <v>1</v>
      </c>
      <c r="N123" s="56" t="s">
        <v>32</v>
      </c>
      <c r="O123" s="56" t="s">
        <v>98</v>
      </c>
      <c r="P123" s="56" t="s">
        <v>99</v>
      </c>
      <c r="Q123" s="56" t="s">
        <v>100</v>
      </c>
      <c r="R123" s="56" t="s">
        <v>101</v>
      </c>
      <c r="S123" s="56" t="s">
        <v>102</v>
      </c>
      <c r="T123" s="57" t="s">
        <v>103</v>
      </c>
    </row>
    <row r="124" spans="2:65" s="1" customFormat="1" ht="22.9" customHeight="1" x14ac:dyDescent="0.25">
      <c r="B124" s="25"/>
      <c r="C124" s="60" t="s">
        <v>82</v>
      </c>
      <c r="J124" s="112">
        <f>BK124</f>
        <v>0</v>
      </c>
      <c r="L124" s="25"/>
      <c r="M124" s="58"/>
      <c r="N124" s="49"/>
      <c r="O124" s="49"/>
      <c r="P124" s="113">
        <f>P125+P154</f>
        <v>0</v>
      </c>
      <c r="Q124" s="49"/>
      <c r="R124" s="113">
        <f>R125+R154</f>
        <v>0</v>
      </c>
      <c r="S124" s="49"/>
      <c r="T124" s="114">
        <f>T125+T154</f>
        <v>0</v>
      </c>
      <c r="AT124" s="13" t="s">
        <v>67</v>
      </c>
      <c r="AU124" s="13" t="s">
        <v>83</v>
      </c>
      <c r="BK124" s="115">
        <f>BK125+BK154</f>
        <v>0</v>
      </c>
    </row>
    <row r="125" spans="2:65" s="11" customFormat="1" ht="25.9" customHeight="1" x14ac:dyDescent="0.2">
      <c r="B125" s="116"/>
      <c r="D125" s="117" t="s">
        <v>67</v>
      </c>
      <c r="E125" s="118" t="s">
        <v>104</v>
      </c>
      <c r="F125" s="118" t="s">
        <v>105</v>
      </c>
      <c r="J125" s="119">
        <f>BK125</f>
        <v>0</v>
      </c>
      <c r="L125" s="116"/>
      <c r="M125" s="120"/>
      <c r="P125" s="121">
        <f>P126+P129+P133+P141+P152</f>
        <v>0</v>
      </c>
      <c r="R125" s="121">
        <f>R126+R129+R133+R141+R152</f>
        <v>0</v>
      </c>
      <c r="T125" s="122">
        <f>T126+T129+T133+T141+T152</f>
        <v>0</v>
      </c>
      <c r="AR125" s="117" t="s">
        <v>75</v>
      </c>
      <c r="AT125" s="123" t="s">
        <v>67</v>
      </c>
      <c r="AU125" s="123" t="s">
        <v>68</v>
      </c>
      <c r="AY125" s="117" t="s">
        <v>106</v>
      </c>
      <c r="BK125" s="124">
        <f>BK126+BK129+BK133+BK141+BK152</f>
        <v>0</v>
      </c>
    </row>
    <row r="126" spans="2:65" s="11" customFormat="1" ht="22.9" customHeight="1" x14ac:dyDescent="0.2">
      <c r="B126" s="116"/>
      <c r="D126" s="117" t="s">
        <v>67</v>
      </c>
      <c r="E126" s="125" t="s">
        <v>107</v>
      </c>
      <c r="F126" s="125" t="s">
        <v>108</v>
      </c>
      <c r="J126" s="126">
        <f>BK126</f>
        <v>0</v>
      </c>
      <c r="L126" s="116"/>
      <c r="M126" s="120"/>
      <c r="P126" s="121">
        <f>SUM(P127:P128)</f>
        <v>0</v>
      </c>
      <c r="R126" s="121">
        <f>SUM(R127:R128)</f>
        <v>0</v>
      </c>
      <c r="T126" s="122">
        <f>SUM(T127:T128)</f>
        <v>0</v>
      </c>
      <c r="AR126" s="117" t="s">
        <v>75</v>
      </c>
      <c r="AT126" s="123" t="s">
        <v>67</v>
      </c>
      <c r="AU126" s="123" t="s">
        <v>75</v>
      </c>
      <c r="AY126" s="117" t="s">
        <v>106</v>
      </c>
      <c r="BK126" s="124">
        <f>SUM(BK127:BK128)</f>
        <v>0</v>
      </c>
    </row>
    <row r="127" spans="2:65" s="1" customFormat="1" ht="24.2" customHeight="1" x14ac:dyDescent="0.2">
      <c r="B127" s="127"/>
      <c r="C127" s="128" t="s">
        <v>75</v>
      </c>
      <c r="D127" s="128" t="s">
        <v>109</v>
      </c>
      <c r="E127" s="129" t="s">
        <v>110</v>
      </c>
      <c r="F127" s="130" t="s">
        <v>111</v>
      </c>
      <c r="G127" s="131" t="s">
        <v>112</v>
      </c>
      <c r="H127" s="132">
        <v>11.3</v>
      </c>
      <c r="I127" s="133"/>
      <c r="J127" s="133">
        <f>ROUND(I127*H127,2)</f>
        <v>0</v>
      </c>
      <c r="K127" s="134"/>
      <c r="L127" s="25"/>
      <c r="M127" s="135" t="s">
        <v>1</v>
      </c>
      <c r="N127" s="136" t="s">
        <v>34</v>
      </c>
      <c r="O127" s="137">
        <v>0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113</v>
      </c>
      <c r="AT127" s="139" t="s">
        <v>109</v>
      </c>
      <c r="AU127" s="139" t="s">
        <v>107</v>
      </c>
      <c r="AY127" s="13" t="s">
        <v>106</v>
      </c>
      <c r="BE127" s="140">
        <f>IF(N127="základná",J127,0)</f>
        <v>0</v>
      </c>
      <c r="BF127" s="140">
        <f>IF(N127="znížená",J127,0)</f>
        <v>0</v>
      </c>
      <c r="BG127" s="140">
        <f>IF(N127="zákl. prenesená",J127,0)</f>
        <v>0</v>
      </c>
      <c r="BH127" s="140">
        <f>IF(N127="zníž. prenesená",J127,0)</f>
        <v>0</v>
      </c>
      <c r="BI127" s="140">
        <f>IF(N127="nulová",J127,0)</f>
        <v>0</v>
      </c>
      <c r="BJ127" s="13" t="s">
        <v>107</v>
      </c>
      <c r="BK127" s="140">
        <f>ROUND(I127*H127,2)</f>
        <v>0</v>
      </c>
      <c r="BL127" s="13" t="s">
        <v>113</v>
      </c>
      <c r="BM127" s="139" t="s">
        <v>107</v>
      </c>
    </row>
    <row r="128" spans="2:65" s="1" customFormat="1" ht="24.2" customHeight="1" x14ac:dyDescent="0.2">
      <c r="B128" s="127"/>
      <c r="C128" s="128" t="s">
        <v>107</v>
      </c>
      <c r="D128" s="128" t="s">
        <v>109</v>
      </c>
      <c r="E128" s="129" t="s">
        <v>114</v>
      </c>
      <c r="F128" s="130" t="s">
        <v>115</v>
      </c>
      <c r="G128" s="131" t="s">
        <v>112</v>
      </c>
      <c r="H128" s="132">
        <v>30</v>
      </c>
      <c r="I128" s="133"/>
      <c r="J128" s="133">
        <f>ROUND(I128*H128,2)</f>
        <v>0</v>
      </c>
      <c r="K128" s="134"/>
      <c r="L128" s="25"/>
      <c r="M128" s="135" t="s">
        <v>1</v>
      </c>
      <c r="N128" s="136" t="s">
        <v>34</v>
      </c>
      <c r="O128" s="137">
        <v>0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113</v>
      </c>
      <c r="AT128" s="139" t="s">
        <v>109</v>
      </c>
      <c r="AU128" s="139" t="s">
        <v>107</v>
      </c>
      <c r="AY128" s="13" t="s">
        <v>106</v>
      </c>
      <c r="BE128" s="140">
        <f>IF(N128="základná",J128,0)</f>
        <v>0</v>
      </c>
      <c r="BF128" s="140">
        <f>IF(N128="znížená",J128,0)</f>
        <v>0</v>
      </c>
      <c r="BG128" s="140">
        <f>IF(N128="zákl. prenesená",J128,0)</f>
        <v>0</v>
      </c>
      <c r="BH128" s="140">
        <f>IF(N128="zníž. prenesená",J128,0)</f>
        <v>0</v>
      </c>
      <c r="BI128" s="140">
        <f>IF(N128="nulová",J128,0)</f>
        <v>0</v>
      </c>
      <c r="BJ128" s="13" t="s">
        <v>107</v>
      </c>
      <c r="BK128" s="140">
        <f>ROUND(I128*H128,2)</f>
        <v>0</v>
      </c>
      <c r="BL128" s="13" t="s">
        <v>113</v>
      </c>
      <c r="BM128" s="139" t="s">
        <v>113</v>
      </c>
    </row>
    <row r="129" spans="2:65" s="11" customFormat="1" ht="22.9" customHeight="1" x14ac:dyDescent="0.2">
      <c r="B129" s="116"/>
      <c r="D129" s="117" t="s">
        <v>67</v>
      </c>
      <c r="E129" s="125" t="s">
        <v>113</v>
      </c>
      <c r="F129" s="125" t="s">
        <v>116</v>
      </c>
      <c r="J129" s="126">
        <f>BK129</f>
        <v>0</v>
      </c>
      <c r="L129" s="116"/>
      <c r="M129" s="120"/>
      <c r="P129" s="121">
        <f>SUM(P130:P132)</f>
        <v>0</v>
      </c>
      <c r="R129" s="121">
        <f>SUM(R130:R132)</f>
        <v>0</v>
      </c>
      <c r="T129" s="122">
        <f>SUM(T130:T132)</f>
        <v>0</v>
      </c>
      <c r="AR129" s="117" t="s">
        <v>75</v>
      </c>
      <c r="AT129" s="123" t="s">
        <v>67</v>
      </c>
      <c r="AU129" s="123" t="s">
        <v>75</v>
      </c>
      <c r="AY129" s="117" t="s">
        <v>106</v>
      </c>
      <c r="BK129" s="124">
        <f>SUM(BK130:BK132)</f>
        <v>0</v>
      </c>
    </row>
    <row r="130" spans="2:65" s="1" customFormat="1" ht="37.9" customHeight="1" x14ac:dyDescent="0.2">
      <c r="B130" s="127"/>
      <c r="C130" s="128" t="s">
        <v>117</v>
      </c>
      <c r="D130" s="128" t="s">
        <v>109</v>
      </c>
      <c r="E130" s="129" t="s">
        <v>118</v>
      </c>
      <c r="F130" s="130" t="s">
        <v>119</v>
      </c>
      <c r="G130" s="131" t="s">
        <v>120</v>
      </c>
      <c r="H130" s="132">
        <v>21</v>
      </c>
      <c r="I130" s="133"/>
      <c r="J130" s="133">
        <f>ROUND(I130*H130,2)</f>
        <v>0</v>
      </c>
      <c r="K130" s="134"/>
      <c r="L130" s="25"/>
      <c r="M130" s="135" t="s">
        <v>1</v>
      </c>
      <c r="N130" s="136" t="s">
        <v>34</v>
      </c>
      <c r="O130" s="137">
        <v>0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113</v>
      </c>
      <c r="AT130" s="139" t="s">
        <v>109</v>
      </c>
      <c r="AU130" s="139" t="s">
        <v>107</v>
      </c>
      <c r="AY130" s="13" t="s">
        <v>106</v>
      </c>
      <c r="BE130" s="140">
        <f>IF(N130="základná",J130,0)</f>
        <v>0</v>
      </c>
      <c r="BF130" s="140">
        <f>IF(N130="znížená",J130,0)</f>
        <v>0</v>
      </c>
      <c r="BG130" s="140">
        <f>IF(N130="zákl. prenesená",J130,0)</f>
        <v>0</v>
      </c>
      <c r="BH130" s="140">
        <f>IF(N130="zníž. prenesená",J130,0)</f>
        <v>0</v>
      </c>
      <c r="BI130" s="140">
        <f>IF(N130="nulová",J130,0)</f>
        <v>0</v>
      </c>
      <c r="BJ130" s="13" t="s">
        <v>107</v>
      </c>
      <c r="BK130" s="140">
        <f>ROUND(I130*H130,2)</f>
        <v>0</v>
      </c>
      <c r="BL130" s="13" t="s">
        <v>113</v>
      </c>
      <c r="BM130" s="139" t="s">
        <v>121</v>
      </c>
    </row>
    <row r="131" spans="2:65" s="1" customFormat="1" ht="16.5" customHeight="1" x14ac:dyDescent="0.2">
      <c r="B131" s="127"/>
      <c r="C131" s="141" t="s">
        <v>113</v>
      </c>
      <c r="D131" s="141" t="s">
        <v>122</v>
      </c>
      <c r="E131" s="142" t="s">
        <v>123</v>
      </c>
      <c r="F131" s="143" t="s">
        <v>124</v>
      </c>
      <c r="G131" s="144" t="s">
        <v>120</v>
      </c>
      <c r="H131" s="145">
        <v>21</v>
      </c>
      <c r="I131" s="146"/>
      <c r="J131" s="146">
        <f>ROUND(I131*H131,2)</f>
        <v>0</v>
      </c>
      <c r="K131" s="147"/>
      <c r="L131" s="148"/>
      <c r="M131" s="149" t="s">
        <v>1</v>
      </c>
      <c r="N131" s="150" t="s">
        <v>34</v>
      </c>
      <c r="O131" s="137">
        <v>0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125</v>
      </c>
      <c r="AT131" s="139" t="s">
        <v>122</v>
      </c>
      <c r="AU131" s="139" t="s">
        <v>107</v>
      </c>
      <c r="AY131" s="13" t="s">
        <v>106</v>
      </c>
      <c r="BE131" s="140">
        <f>IF(N131="základná",J131,0)</f>
        <v>0</v>
      </c>
      <c r="BF131" s="140">
        <f>IF(N131="znížená",J131,0)</f>
        <v>0</v>
      </c>
      <c r="BG131" s="140">
        <f>IF(N131="zákl. prenesená",J131,0)</f>
        <v>0</v>
      </c>
      <c r="BH131" s="140">
        <f>IF(N131="zníž. prenesená",J131,0)</f>
        <v>0</v>
      </c>
      <c r="BI131" s="140">
        <f>IF(N131="nulová",J131,0)</f>
        <v>0</v>
      </c>
      <c r="BJ131" s="13" t="s">
        <v>107</v>
      </c>
      <c r="BK131" s="140">
        <f>ROUND(I131*H131,2)</f>
        <v>0</v>
      </c>
      <c r="BL131" s="13" t="s">
        <v>113</v>
      </c>
      <c r="BM131" s="139" t="s">
        <v>125</v>
      </c>
    </row>
    <row r="132" spans="2:65" s="1" customFormat="1" ht="24.2" customHeight="1" x14ac:dyDescent="0.2">
      <c r="B132" s="127"/>
      <c r="C132" s="141" t="s">
        <v>126</v>
      </c>
      <c r="D132" s="141" t="s">
        <v>122</v>
      </c>
      <c r="E132" s="142" t="s">
        <v>127</v>
      </c>
      <c r="F132" s="143" t="s">
        <v>128</v>
      </c>
      <c r="G132" s="144" t="s">
        <v>129</v>
      </c>
      <c r="H132" s="145">
        <v>24</v>
      </c>
      <c r="I132" s="146"/>
      <c r="J132" s="146">
        <f>ROUND(I132*H132,2)</f>
        <v>0</v>
      </c>
      <c r="K132" s="147"/>
      <c r="L132" s="148"/>
      <c r="M132" s="149" t="s">
        <v>1</v>
      </c>
      <c r="N132" s="150" t="s">
        <v>34</v>
      </c>
      <c r="O132" s="137">
        <v>0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125</v>
      </c>
      <c r="AT132" s="139" t="s">
        <v>122</v>
      </c>
      <c r="AU132" s="139" t="s">
        <v>107</v>
      </c>
      <c r="AY132" s="13" t="s">
        <v>106</v>
      </c>
      <c r="BE132" s="140">
        <f>IF(N132="základná",J132,0)</f>
        <v>0</v>
      </c>
      <c r="BF132" s="140">
        <f>IF(N132="znížená",J132,0)</f>
        <v>0</v>
      </c>
      <c r="BG132" s="140">
        <f>IF(N132="zákl. prenesená",J132,0)</f>
        <v>0</v>
      </c>
      <c r="BH132" s="140">
        <f>IF(N132="zníž. prenesená",J132,0)</f>
        <v>0</v>
      </c>
      <c r="BI132" s="140">
        <f>IF(N132="nulová",J132,0)</f>
        <v>0</v>
      </c>
      <c r="BJ132" s="13" t="s">
        <v>107</v>
      </c>
      <c r="BK132" s="140">
        <f>ROUND(I132*H132,2)</f>
        <v>0</v>
      </c>
      <c r="BL132" s="13" t="s">
        <v>113</v>
      </c>
      <c r="BM132" s="139" t="s">
        <v>130</v>
      </c>
    </row>
    <row r="133" spans="2:65" s="11" customFormat="1" ht="22.9" customHeight="1" x14ac:dyDescent="0.2">
      <c r="B133" s="116"/>
      <c r="D133" s="117" t="s">
        <v>67</v>
      </c>
      <c r="E133" s="125" t="s">
        <v>121</v>
      </c>
      <c r="F133" s="125" t="s">
        <v>131</v>
      </c>
      <c r="J133" s="126">
        <f>BK133</f>
        <v>0</v>
      </c>
      <c r="L133" s="116"/>
      <c r="M133" s="120"/>
      <c r="P133" s="121">
        <f>SUM(P134:P140)</f>
        <v>0</v>
      </c>
      <c r="R133" s="121">
        <f>SUM(R134:R140)</f>
        <v>0</v>
      </c>
      <c r="T133" s="122">
        <f>SUM(T134:T140)</f>
        <v>0</v>
      </c>
      <c r="AR133" s="117" t="s">
        <v>75</v>
      </c>
      <c r="AT133" s="123" t="s">
        <v>67</v>
      </c>
      <c r="AU133" s="123" t="s">
        <v>75</v>
      </c>
      <c r="AY133" s="117" t="s">
        <v>106</v>
      </c>
      <c r="BK133" s="124">
        <f>SUM(BK134:BK140)</f>
        <v>0</v>
      </c>
    </row>
    <row r="134" spans="2:65" s="1" customFormat="1" ht="24.2" customHeight="1" x14ac:dyDescent="0.2">
      <c r="B134" s="127"/>
      <c r="C134" s="128" t="s">
        <v>121</v>
      </c>
      <c r="D134" s="128" t="s">
        <v>109</v>
      </c>
      <c r="E134" s="129" t="s">
        <v>132</v>
      </c>
      <c r="F134" s="130" t="s">
        <v>133</v>
      </c>
      <c r="G134" s="131" t="s">
        <v>112</v>
      </c>
      <c r="H134" s="132">
        <v>50</v>
      </c>
      <c r="I134" s="133"/>
      <c r="J134" s="133">
        <f t="shared" ref="J134:J140" si="0">ROUND(I134*H134,2)</f>
        <v>0</v>
      </c>
      <c r="K134" s="134"/>
      <c r="L134" s="25"/>
      <c r="M134" s="135" t="s">
        <v>1</v>
      </c>
      <c r="N134" s="136" t="s">
        <v>34</v>
      </c>
      <c r="O134" s="137">
        <v>0</v>
      </c>
      <c r="P134" s="137">
        <f t="shared" ref="P134:P140" si="1">O134*H134</f>
        <v>0</v>
      </c>
      <c r="Q134" s="137">
        <v>0</v>
      </c>
      <c r="R134" s="137">
        <f t="shared" ref="R134:R140" si="2">Q134*H134</f>
        <v>0</v>
      </c>
      <c r="S134" s="137">
        <v>0</v>
      </c>
      <c r="T134" s="138">
        <f t="shared" ref="T134:T140" si="3">S134*H134</f>
        <v>0</v>
      </c>
      <c r="AR134" s="139" t="s">
        <v>113</v>
      </c>
      <c r="AT134" s="139" t="s">
        <v>109</v>
      </c>
      <c r="AU134" s="139" t="s">
        <v>107</v>
      </c>
      <c r="AY134" s="13" t="s">
        <v>106</v>
      </c>
      <c r="BE134" s="140">
        <f t="shared" ref="BE134:BE140" si="4">IF(N134="základná",J134,0)</f>
        <v>0</v>
      </c>
      <c r="BF134" s="140">
        <f t="shared" ref="BF134:BF140" si="5">IF(N134="znížená",J134,0)</f>
        <v>0</v>
      </c>
      <c r="BG134" s="140">
        <f t="shared" ref="BG134:BG140" si="6">IF(N134="zákl. prenesená",J134,0)</f>
        <v>0</v>
      </c>
      <c r="BH134" s="140">
        <f t="shared" ref="BH134:BH140" si="7">IF(N134="zníž. prenesená",J134,0)</f>
        <v>0</v>
      </c>
      <c r="BI134" s="140">
        <f t="shared" ref="BI134:BI140" si="8">IF(N134="nulová",J134,0)</f>
        <v>0</v>
      </c>
      <c r="BJ134" s="13" t="s">
        <v>107</v>
      </c>
      <c r="BK134" s="140">
        <f t="shared" ref="BK134:BK140" si="9">ROUND(I134*H134,2)</f>
        <v>0</v>
      </c>
      <c r="BL134" s="13" t="s">
        <v>113</v>
      </c>
      <c r="BM134" s="139" t="s">
        <v>134</v>
      </c>
    </row>
    <row r="135" spans="2:65" s="1" customFormat="1" ht="24.2" customHeight="1" x14ac:dyDescent="0.2">
      <c r="B135" s="127"/>
      <c r="C135" s="128" t="s">
        <v>135</v>
      </c>
      <c r="D135" s="128" t="s">
        <v>109</v>
      </c>
      <c r="E135" s="129" t="s">
        <v>136</v>
      </c>
      <c r="F135" s="130" t="s">
        <v>137</v>
      </c>
      <c r="G135" s="131" t="s">
        <v>112</v>
      </c>
      <c r="H135" s="132">
        <v>11.3</v>
      </c>
      <c r="I135" s="133"/>
      <c r="J135" s="133">
        <f t="shared" si="0"/>
        <v>0</v>
      </c>
      <c r="K135" s="134"/>
      <c r="L135" s="25"/>
      <c r="M135" s="135" t="s">
        <v>1</v>
      </c>
      <c r="N135" s="136" t="s">
        <v>34</v>
      </c>
      <c r="O135" s="137">
        <v>0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113</v>
      </c>
      <c r="AT135" s="139" t="s">
        <v>109</v>
      </c>
      <c r="AU135" s="139" t="s">
        <v>107</v>
      </c>
      <c r="AY135" s="13" t="s">
        <v>106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107</v>
      </c>
      <c r="BK135" s="140">
        <f t="shared" si="9"/>
        <v>0</v>
      </c>
      <c r="BL135" s="13" t="s">
        <v>113</v>
      </c>
      <c r="BM135" s="139" t="s">
        <v>138</v>
      </c>
    </row>
    <row r="136" spans="2:65" s="1" customFormat="1" ht="24.2" customHeight="1" x14ac:dyDescent="0.2">
      <c r="B136" s="127"/>
      <c r="C136" s="128" t="s">
        <v>125</v>
      </c>
      <c r="D136" s="128" t="s">
        <v>109</v>
      </c>
      <c r="E136" s="129" t="s">
        <v>139</v>
      </c>
      <c r="F136" s="130" t="s">
        <v>140</v>
      </c>
      <c r="G136" s="131" t="s">
        <v>112</v>
      </c>
      <c r="H136" s="132">
        <v>11.3</v>
      </c>
      <c r="I136" s="133"/>
      <c r="J136" s="133">
        <f t="shared" si="0"/>
        <v>0</v>
      </c>
      <c r="K136" s="134"/>
      <c r="L136" s="25"/>
      <c r="M136" s="135" t="s">
        <v>1</v>
      </c>
      <c r="N136" s="136" t="s">
        <v>34</v>
      </c>
      <c r="O136" s="137">
        <v>0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113</v>
      </c>
      <c r="AT136" s="139" t="s">
        <v>109</v>
      </c>
      <c r="AU136" s="139" t="s">
        <v>107</v>
      </c>
      <c r="AY136" s="13" t="s">
        <v>106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107</v>
      </c>
      <c r="BK136" s="140">
        <f t="shared" si="9"/>
        <v>0</v>
      </c>
      <c r="BL136" s="13" t="s">
        <v>113</v>
      </c>
      <c r="BM136" s="139" t="s">
        <v>141</v>
      </c>
    </row>
    <row r="137" spans="2:65" s="1" customFormat="1" ht="24.2" customHeight="1" x14ac:dyDescent="0.2">
      <c r="B137" s="127"/>
      <c r="C137" s="128" t="s">
        <v>142</v>
      </c>
      <c r="D137" s="128" t="s">
        <v>109</v>
      </c>
      <c r="E137" s="129" t="s">
        <v>143</v>
      </c>
      <c r="F137" s="130" t="s">
        <v>144</v>
      </c>
      <c r="G137" s="131" t="s">
        <v>112</v>
      </c>
      <c r="H137" s="132">
        <v>30</v>
      </c>
      <c r="I137" s="133"/>
      <c r="J137" s="133">
        <f t="shared" si="0"/>
        <v>0</v>
      </c>
      <c r="K137" s="134"/>
      <c r="L137" s="25"/>
      <c r="M137" s="135" t="s">
        <v>1</v>
      </c>
      <c r="N137" s="136" t="s">
        <v>34</v>
      </c>
      <c r="O137" s="137">
        <v>0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113</v>
      </c>
      <c r="AT137" s="139" t="s">
        <v>109</v>
      </c>
      <c r="AU137" s="139" t="s">
        <v>107</v>
      </c>
      <c r="AY137" s="13" t="s">
        <v>106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107</v>
      </c>
      <c r="BK137" s="140">
        <f t="shared" si="9"/>
        <v>0</v>
      </c>
      <c r="BL137" s="13" t="s">
        <v>113</v>
      </c>
      <c r="BM137" s="139" t="s">
        <v>145</v>
      </c>
    </row>
    <row r="138" spans="2:65" s="1" customFormat="1" ht="24.2" customHeight="1" x14ac:dyDescent="0.2">
      <c r="B138" s="127"/>
      <c r="C138" s="128" t="s">
        <v>130</v>
      </c>
      <c r="D138" s="128" t="s">
        <v>109</v>
      </c>
      <c r="E138" s="129" t="s">
        <v>146</v>
      </c>
      <c r="F138" s="130" t="s">
        <v>147</v>
      </c>
      <c r="G138" s="131" t="s">
        <v>112</v>
      </c>
      <c r="H138" s="132">
        <v>30</v>
      </c>
      <c r="I138" s="133"/>
      <c r="J138" s="133">
        <f t="shared" si="0"/>
        <v>0</v>
      </c>
      <c r="K138" s="134"/>
      <c r="L138" s="25"/>
      <c r="M138" s="135" t="s">
        <v>1</v>
      </c>
      <c r="N138" s="136" t="s">
        <v>34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113</v>
      </c>
      <c r="AT138" s="139" t="s">
        <v>109</v>
      </c>
      <c r="AU138" s="139" t="s">
        <v>107</v>
      </c>
      <c r="AY138" s="13" t="s">
        <v>106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107</v>
      </c>
      <c r="BK138" s="140">
        <f t="shared" si="9"/>
        <v>0</v>
      </c>
      <c r="BL138" s="13" t="s">
        <v>113</v>
      </c>
      <c r="BM138" s="139" t="s">
        <v>148</v>
      </c>
    </row>
    <row r="139" spans="2:65" s="1" customFormat="1" ht="24.2" customHeight="1" x14ac:dyDescent="0.2">
      <c r="B139" s="127"/>
      <c r="C139" s="128" t="s">
        <v>149</v>
      </c>
      <c r="D139" s="128" t="s">
        <v>109</v>
      </c>
      <c r="E139" s="129" t="s">
        <v>150</v>
      </c>
      <c r="F139" s="130" t="s">
        <v>151</v>
      </c>
      <c r="G139" s="131" t="s">
        <v>112</v>
      </c>
      <c r="H139" s="132">
        <v>30</v>
      </c>
      <c r="I139" s="133"/>
      <c r="J139" s="133">
        <f t="shared" si="0"/>
        <v>0</v>
      </c>
      <c r="K139" s="134"/>
      <c r="L139" s="25"/>
      <c r="M139" s="135" t="s">
        <v>1</v>
      </c>
      <c r="N139" s="136" t="s">
        <v>34</v>
      </c>
      <c r="O139" s="137">
        <v>0</v>
      </c>
      <c r="P139" s="137">
        <f t="shared" si="1"/>
        <v>0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113</v>
      </c>
      <c r="AT139" s="139" t="s">
        <v>109</v>
      </c>
      <c r="AU139" s="139" t="s">
        <v>107</v>
      </c>
      <c r="AY139" s="13" t="s">
        <v>106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107</v>
      </c>
      <c r="BK139" s="140">
        <f t="shared" si="9"/>
        <v>0</v>
      </c>
      <c r="BL139" s="13" t="s">
        <v>113</v>
      </c>
      <c r="BM139" s="139" t="s">
        <v>152</v>
      </c>
    </row>
    <row r="140" spans="2:65" s="1" customFormat="1" ht="33" customHeight="1" x14ac:dyDescent="0.2">
      <c r="B140" s="127"/>
      <c r="C140" s="128" t="s">
        <v>134</v>
      </c>
      <c r="D140" s="128" t="s">
        <v>109</v>
      </c>
      <c r="E140" s="129" t="s">
        <v>153</v>
      </c>
      <c r="F140" s="130" t="s">
        <v>154</v>
      </c>
      <c r="G140" s="131" t="s">
        <v>112</v>
      </c>
      <c r="H140" s="132">
        <v>30</v>
      </c>
      <c r="I140" s="133"/>
      <c r="J140" s="133">
        <f t="shared" si="0"/>
        <v>0</v>
      </c>
      <c r="K140" s="134"/>
      <c r="L140" s="25"/>
      <c r="M140" s="135" t="s">
        <v>1</v>
      </c>
      <c r="N140" s="136" t="s">
        <v>34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113</v>
      </c>
      <c r="AT140" s="139" t="s">
        <v>109</v>
      </c>
      <c r="AU140" s="139" t="s">
        <v>107</v>
      </c>
      <c r="AY140" s="13" t="s">
        <v>106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107</v>
      </c>
      <c r="BK140" s="140">
        <f t="shared" si="9"/>
        <v>0</v>
      </c>
      <c r="BL140" s="13" t="s">
        <v>113</v>
      </c>
      <c r="BM140" s="139" t="s">
        <v>155</v>
      </c>
    </row>
    <row r="141" spans="2:65" s="11" customFormat="1" ht="22.9" customHeight="1" x14ac:dyDescent="0.2">
      <c r="B141" s="116"/>
      <c r="D141" s="117" t="s">
        <v>67</v>
      </c>
      <c r="E141" s="125" t="s">
        <v>142</v>
      </c>
      <c r="F141" s="125" t="s">
        <v>156</v>
      </c>
      <c r="J141" s="126">
        <f>BK141</f>
        <v>0</v>
      </c>
      <c r="L141" s="116"/>
      <c r="M141" s="120"/>
      <c r="P141" s="121">
        <f>SUM(P142:P151)</f>
        <v>0</v>
      </c>
      <c r="R141" s="121">
        <f>SUM(R142:R151)</f>
        <v>0</v>
      </c>
      <c r="T141" s="122">
        <f>SUM(T142:T151)</f>
        <v>0</v>
      </c>
      <c r="AR141" s="117" t="s">
        <v>75</v>
      </c>
      <c r="AT141" s="123" t="s">
        <v>67</v>
      </c>
      <c r="AU141" s="123" t="s">
        <v>75</v>
      </c>
      <c r="AY141" s="117" t="s">
        <v>106</v>
      </c>
      <c r="BK141" s="124">
        <f>SUM(BK142:BK151)</f>
        <v>0</v>
      </c>
    </row>
    <row r="142" spans="2:65" s="1" customFormat="1" ht="24.2" customHeight="1" x14ac:dyDescent="0.2">
      <c r="B142" s="127"/>
      <c r="C142" s="128" t="s">
        <v>73</v>
      </c>
      <c r="D142" s="128" t="s">
        <v>109</v>
      </c>
      <c r="E142" s="129" t="s">
        <v>157</v>
      </c>
      <c r="F142" s="130" t="s">
        <v>158</v>
      </c>
      <c r="G142" s="131" t="s">
        <v>112</v>
      </c>
      <c r="H142" s="132">
        <v>50</v>
      </c>
      <c r="I142" s="133"/>
      <c r="J142" s="133">
        <f t="shared" ref="J142:J151" si="10">ROUND(I142*H142,2)</f>
        <v>0</v>
      </c>
      <c r="K142" s="134"/>
      <c r="L142" s="25"/>
      <c r="M142" s="135" t="s">
        <v>1</v>
      </c>
      <c r="N142" s="136" t="s">
        <v>34</v>
      </c>
      <c r="O142" s="137">
        <v>0</v>
      </c>
      <c r="P142" s="137">
        <f t="shared" ref="P142:P151" si="11">O142*H142</f>
        <v>0</v>
      </c>
      <c r="Q142" s="137">
        <v>0</v>
      </c>
      <c r="R142" s="137">
        <f t="shared" ref="R142:R151" si="12">Q142*H142</f>
        <v>0</v>
      </c>
      <c r="S142" s="137">
        <v>0</v>
      </c>
      <c r="T142" s="138">
        <f t="shared" ref="T142:T151" si="13">S142*H142</f>
        <v>0</v>
      </c>
      <c r="AR142" s="139" t="s">
        <v>113</v>
      </c>
      <c r="AT142" s="139" t="s">
        <v>109</v>
      </c>
      <c r="AU142" s="139" t="s">
        <v>107</v>
      </c>
      <c r="AY142" s="13" t="s">
        <v>106</v>
      </c>
      <c r="BE142" s="140">
        <f t="shared" ref="BE142:BE151" si="14">IF(N142="základná",J142,0)</f>
        <v>0</v>
      </c>
      <c r="BF142" s="140">
        <f t="shared" ref="BF142:BF151" si="15">IF(N142="znížená",J142,0)</f>
        <v>0</v>
      </c>
      <c r="BG142" s="140">
        <f t="shared" ref="BG142:BG151" si="16">IF(N142="zákl. prenesená",J142,0)</f>
        <v>0</v>
      </c>
      <c r="BH142" s="140">
        <f t="shared" ref="BH142:BH151" si="17">IF(N142="zníž. prenesená",J142,0)</f>
        <v>0</v>
      </c>
      <c r="BI142" s="140">
        <f t="shared" ref="BI142:BI151" si="18">IF(N142="nulová",J142,0)</f>
        <v>0</v>
      </c>
      <c r="BJ142" s="13" t="s">
        <v>107</v>
      </c>
      <c r="BK142" s="140">
        <f t="shared" ref="BK142:BK151" si="19">ROUND(I142*H142,2)</f>
        <v>0</v>
      </c>
      <c r="BL142" s="13" t="s">
        <v>113</v>
      </c>
      <c r="BM142" s="139" t="s">
        <v>159</v>
      </c>
    </row>
    <row r="143" spans="2:65" s="1" customFormat="1" ht="16.5" customHeight="1" x14ac:dyDescent="0.2">
      <c r="B143" s="127"/>
      <c r="C143" s="128" t="s">
        <v>138</v>
      </c>
      <c r="D143" s="128" t="s">
        <v>109</v>
      </c>
      <c r="E143" s="129" t="s">
        <v>160</v>
      </c>
      <c r="F143" s="130" t="s">
        <v>161</v>
      </c>
      <c r="G143" s="131" t="s">
        <v>112</v>
      </c>
      <c r="H143" s="132">
        <v>50</v>
      </c>
      <c r="I143" s="133"/>
      <c r="J143" s="133">
        <f t="shared" si="10"/>
        <v>0</v>
      </c>
      <c r="K143" s="134"/>
      <c r="L143" s="25"/>
      <c r="M143" s="135" t="s">
        <v>1</v>
      </c>
      <c r="N143" s="136" t="s">
        <v>34</v>
      </c>
      <c r="O143" s="137">
        <v>0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113</v>
      </c>
      <c r="AT143" s="139" t="s">
        <v>109</v>
      </c>
      <c r="AU143" s="139" t="s">
        <v>107</v>
      </c>
      <c r="AY143" s="13" t="s">
        <v>106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3" t="s">
        <v>107</v>
      </c>
      <c r="BK143" s="140">
        <f t="shared" si="19"/>
        <v>0</v>
      </c>
      <c r="BL143" s="13" t="s">
        <v>113</v>
      </c>
      <c r="BM143" s="139" t="s">
        <v>162</v>
      </c>
    </row>
    <row r="144" spans="2:65" s="1" customFormat="1" ht="21.75" customHeight="1" x14ac:dyDescent="0.2">
      <c r="B144" s="127"/>
      <c r="C144" s="128" t="s">
        <v>163</v>
      </c>
      <c r="D144" s="128" t="s">
        <v>109</v>
      </c>
      <c r="E144" s="129" t="s">
        <v>164</v>
      </c>
      <c r="F144" s="130" t="s">
        <v>165</v>
      </c>
      <c r="G144" s="131" t="s">
        <v>166</v>
      </c>
      <c r="H144" s="132">
        <v>1.2</v>
      </c>
      <c r="I144" s="133"/>
      <c r="J144" s="133">
        <f t="shared" si="10"/>
        <v>0</v>
      </c>
      <c r="K144" s="134"/>
      <c r="L144" s="25"/>
      <c r="M144" s="135" t="s">
        <v>1</v>
      </c>
      <c r="N144" s="136" t="s">
        <v>34</v>
      </c>
      <c r="O144" s="137">
        <v>0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113</v>
      </c>
      <c r="AT144" s="139" t="s">
        <v>109</v>
      </c>
      <c r="AU144" s="139" t="s">
        <v>107</v>
      </c>
      <c r="AY144" s="13" t="s">
        <v>106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3" t="s">
        <v>107</v>
      </c>
      <c r="BK144" s="140">
        <f t="shared" si="19"/>
        <v>0</v>
      </c>
      <c r="BL144" s="13" t="s">
        <v>113</v>
      </c>
      <c r="BM144" s="139" t="s">
        <v>167</v>
      </c>
    </row>
    <row r="145" spans="2:65" s="1" customFormat="1" ht="21.75" customHeight="1" x14ac:dyDescent="0.2">
      <c r="B145" s="127"/>
      <c r="C145" s="128" t="s">
        <v>141</v>
      </c>
      <c r="D145" s="128" t="s">
        <v>109</v>
      </c>
      <c r="E145" s="129" t="s">
        <v>168</v>
      </c>
      <c r="F145" s="130" t="s">
        <v>169</v>
      </c>
      <c r="G145" s="131" t="s">
        <v>166</v>
      </c>
      <c r="H145" s="132">
        <v>1.2</v>
      </c>
      <c r="I145" s="133"/>
      <c r="J145" s="133">
        <f t="shared" si="10"/>
        <v>0</v>
      </c>
      <c r="K145" s="134"/>
      <c r="L145" s="25"/>
      <c r="M145" s="135" t="s">
        <v>1</v>
      </c>
      <c r="N145" s="136" t="s">
        <v>34</v>
      </c>
      <c r="O145" s="137">
        <v>0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113</v>
      </c>
      <c r="AT145" s="139" t="s">
        <v>109</v>
      </c>
      <c r="AU145" s="139" t="s">
        <v>107</v>
      </c>
      <c r="AY145" s="13" t="s">
        <v>106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3" t="s">
        <v>107</v>
      </c>
      <c r="BK145" s="140">
        <f t="shared" si="19"/>
        <v>0</v>
      </c>
      <c r="BL145" s="13" t="s">
        <v>113</v>
      </c>
      <c r="BM145" s="139" t="s">
        <v>170</v>
      </c>
    </row>
    <row r="146" spans="2:65" s="1" customFormat="1" ht="24.2" customHeight="1" x14ac:dyDescent="0.2">
      <c r="B146" s="127"/>
      <c r="C146" s="128" t="s">
        <v>171</v>
      </c>
      <c r="D146" s="128" t="s">
        <v>109</v>
      </c>
      <c r="E146" s="129" t="s">
        <v>172</v>
      </c>
      <c r="F146" s="130" t="s">
        <v>173</v>
      </c>
      <c r="G146" s="131" t="s">
        <v>166</v>
      </c>
      <c r="H146" s="132">
        <v>10.8</v>
      </c>
      <c r="I146" s="133"/>
      <c r="J146" s="133">
        <f t="shared" si="10"/>
        <v>0</v>
      </c>
      <c r="K146" s="134"/>
      <c r="L146" s="25"/>
      <c r="M146" s="135" t="s">
        <v>1</v>
      </c>
      <c r="N146" s="136" t="s">
        <v>34</v>
      </c>
      <c r="O146" s="137">
        <v>0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113</v>
      </c>
      <c r="AT146" s="139" t="s">
        <v>109</v>
      </c>
      <c r="AU146" s="139" t="s">
        <v>107</v>
      </c>
      <c r="AY146" s="13" t="s">
        <v>106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3" t="s">
        <v>107</v>
      </c>
      <c r="BK146" s="140">
        <f t="shared" si="19"/>
        <v>0</v>
      </c>
      <c r="BL146" s="13" t="s">
        <v>113</v>
      </c>
      <c r="BM146" s="139" t="s">
        <v>174</v>
      </c>
    </row>
    <row r="147" spans="2:65" s="1" customFormat="1" ht="24.2" customHeight="1" x14ac:dyDescent="0.2">
      <c r="B147" s="127"/>
      <c r="C147" s="128" t="s">
        <v>145</v>
      </c>
      <c r="D147" s="128" t="s">
        <v>109</v>
      </c>
      <c r="E147" s="129" t="s">
        <v>175</v>
      </c>
      <c r="F147" s="130" t="s">
        <v>176</v>
      </c>
      <c r="G147" s="131" t="s">
        <v>166</v>
      </c>
      <c r="H147" s="132">
        <v>6</v>
      </c>
      <c r="I147" s="133"/>
      <c r="J147" s="133">
        <f t="shared" si="10"/>
        <v>0</v>
      </c>
      <c r="K147" s="134"/>
      <c r="L147" s="25"/>
      <c r="M147" s="135" t="s">
        <v>1</v>
      </c>
      <c r="N147" s="136" t="s">
        <v>34</v>
      </c>
      <c r="O147" s="137">
        <v>0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113</v>
      </c>
      <c r="AT147" s="139" t="s">
        <v>109</v>
      </c>
      <c r="AU147" s="139" t="s">
        <v>107</v>
      </c>
      <c r="AY147" s="13" t="s">
        <v>106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3" t="s">
        <v>107</v>
      </c>
      <c r="BK147" s="140">
        <f t="shared" si="19"/>
        <v>0</v>
      </c>
      <c r="BL147" s="13" t="s">
        <v>113</v>
      </c>
      <c r="BM147" s="139" t="s">
        <v>177</v>
      </c>
    </row>
    <row r="148" spans="2:65" s="1" customFormat="1" ht="24.2" customHeight="1" x14ac:dyDescent="0.2">
      <c r="B148" s="127"/>
      <c r="C148" s="128" t="s">
        <v>178</v>
      </c>
      <c r="D148" s="128" t="s">
        <v>109</v>
      </c>
      <c r="E148" s="129" t="s">
        <v>179</v>
      </c>
      <c r="F148" s="130" t="s">
        <v>180</v>
      </c>
      <c r="G148" s="131" t="s">
        <v>166</v>
      </c>
      <c r="H148" s="132">
        <v>2.4</v>
      </c>
      <c r="I148" s="133"/>
      <c r="J148" s="133">
        <f t="shared" si="10"/>
        <v>0</v>
      </c>
      <c r="K148" s="134"/>
      <c r="L148" s="25"/>
      <c r="M148" s="135" t="s">
        <v>1</v>
      </c>
      <c r="N148" s="136" t="s">
        <v>34</v>
      </c>
      <c r="O148" s="137">
        <v>0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113</v>
      </c>
      <c r="AT148" s="139" t="s">
        <v>109</v>
      </c>
      <c r="AU148" s="139" t="s">
        <v>107</v>
      </c>
      <c r="AY148" s="13" t="s">
        <v>106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107</v>
      </c>
      <c r="BK148" s="140">
        <f t="shared" si="19"/>
        <v>0</v>
      </c>
      <c r="BL148" s="13" t="s">
        <v>113</v>
      </c>
      <c r="BM148" s="139" t="s">
        <v>181</v>
      </c>
    </row>
    <row r="149" spans="2:65" s="1" customFormat="1" ht="24.2" customHeight="1" x14ac:dyDescent="0.2">
      <c r="B149" s="127"/>
      <c r="C149" s="128" t="s">
        <v>148</v>
      </c>
      <c r="D149" s="128" t="s">
        <v>109</v>
      </c>
      <c r="E149" s="129" t="s">
        <v>182</v>
      </c>
      <c r="F149" s="130" t="s">
        <v>183</v>
      </c>
      <c r="G149" s="131" t="s">
        <v>166</v>
      </c>
      <c r="H149" s="132">
        <v>1.2</v>
      </c>
      <c r="I149" s="133"/>
      <c r="J149" s="133">
        <f t="shared" si="10"/>
        <v>0</v>
      </c>
      <c r="K149" s="134"/>
      <c r="L149" s="25"/>
      <c r="M149" s="135" t="s">
        <v>1</v>
      </c>
      <c r="N149" s="136" t="s">
        <v>34</v>
      </c>
      <c r="O149" s="137">
        <v>0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113</v>
      </c>
      <c r="AT149" s="139" t="s">
        <v>109</v>
      </c>
      <c r="AU149" s="139" t="s">
        <v>107</v>
      </c>
      <c r="AY149" s="13" t="s">
        <v>106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107</v>
      </c>
      <c r="BK149" s="140">
        <f t="shared" si="19"/>
        <v>0</v>
      </c>
      <c r="BL149" s="13" t="s">
        <v>113</v>
      </c>
      <c r="BM149" s="139" t="s">
        <v>184</v>
      </c>
    </row>
    <row r="150" spans="2:65" s="1" customFormat="1" ht="24.2" customHeight="1" x14ac:dyDescent="0.2">
      <c r="B150" s="127"/>
      <c r="C150" s="128" t="s">
        <v>185</v>
      </c>
      <c r="D150" s="128" t="s">
        <v>109</v>
      </c>
      <c r="E150" s="129" t="s">
        <v>186</v>
      </c>
      <c r="F150" s="130" t="s">
        <v>187</v>
      </c>
      <c r="G150" s="131" t="s">
        <v>166</v>
      </c>
      <c r="H150" s="132">
        <v>1.2</v>
      </c>
      <c r="I150" s="133"/>
      <c r="J150" s="133">
        <f t="shared" si="10"/>
        <v>0</v>
      </c>
      <c r="K150" s="134"/>
      <c r="L150" s="25"/>
      <c r="M150" s="135" t="s">
        <v>1</v>
      </c>
      <c r="N150" s="136" t="s">
        <v>34</v>
      </c>
      <c r="O150" s="137">
        <v>0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113</v>
      </c>
      <c r="AT150" s="139" t="s">
        <v>109</v>
      </c>
      <c r="AU150" s="139" t="s">
        <v>107</v>
      </c>
      <c r="AY150" s="13" t="s">
        <v>106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107</v>
      </c>
      <c r="BK150" s="140">
        <f t="shared" si="19"/>
        <v>0</v>
      </c>
      <c r="BL150" s="13" t="s">
        <v>113</v>
      </c>
      <c r="BM150" s="139" t="s">
        <v>188</v>
      </c>
    </row>
    <row r="151" spans="2:65" s="1" customFormat="1" ht="16.5" customHeight="1" x14ac:dyDescent="0.2">
      <c r="B151" s="127"/>
      <c r="C151" s="128" t="s">
        <v>152</v>
      </c>
      <c r="D151" s="128" t="s">
        <v>109</v>
      </c>
      <c r="E151" s="129" t="s">
        <v>189</v>
      </c>
      <c r="F151" s="130" t="s">
        <v>190</v>
      </c>
      <c r="G151" s="131" t="s">
        <v>191</v>
      </c>
      <c r="H151" s="132">
        <v>1</v>
      </c>
      <c r="I151" s="133"/>
      <c r="J151" s="133">
        <f t="shared" si="10"/>
        <v>0</v>
      </c>
      <c r="K151" s="134"/>
      <c r="L151" s="25"/>
      <c r="M151" s="135" t="s">
        <v>1</v>
      </c>
      <c r="N151" s="136" t="s">
        <v>34</v>
      </c>
      <c r="O151" s="137">
        <v>0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113</v>
      </c>
      <c r="AT151" s="139" t="s">
        <v>109</v>
      </c>
      <c r="AU151" s="139" t="s">
        <v>107</v>
      </c>
      <c r="AY151" s="13" t="s">
        <v>106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107</v>
      </c>
      <c r="BK151" s="140">
        <f t="shared" si="19"/>
        <v>0</v>
      </c>
      <c r="BL151" s="13" t="s">
        <v>113</v>
      </c>
      <c r="BM151" s="139" t="s">
        <v>192</v>
      </c>
    </row>
    <row r="152" spans="2:65" s="11" customFormat="1" ht="22.9" customHeight="1" x14ac:dyDescent="0.2">
      <c r="B152" s="116"/>
      <c r="D152" s="117" t="s">
        <v>67</v>
      </c>
      <c r="E152" s="125" t="s">
        <v>193</v>
      </c>
      <c r="F152" s="125" t="s">
        <v>194</v>
      </c>
      <c r="J152" s="126">
        <f>BK152</f>
        <v>0</v>
      </c>
      <c r="L152" s="116"/>
      <c r="M152" s="120"/>
      <c r="P152" s="121">
        <f>P153</f>
        <v>0</v>
      </c>
      <c r="R152" s="121">
        <f>R153</f>
        <v>0</v>
      </c>
      <c r="T152" s="122">
        <f>T153</f>
        <v>0</v>
      </c>
      <c r="AR152" s="117" t="s">
        <v>75</v>
      </c>
      <c r="AT152" s="123" t="s">
        <v>67</v>
      </c>
      <c r="AU152" s="123" t="s">
        <v>75</v>
      </c>
      <c r="AY152" s="117" t="s">
        <v>106</v>
      </c>
      <c r="BK152" s="124">
        <f>BK153</f>
        <v>0</v>
      </c>
    </row>
    <row r="153" spans="2:65" s="1" customFormat="1" ht="24.2" customHeight="1" x14ac:dyDescent="0.2">
      <c r="B153" s="127"/>
      <c r="C153" s="128" t="s">
        <v>7</v>
      </c>
      <c r="D153" s="128" t="s">
        <v>109</v>
      </c>
      <c r="E153" s="129" t="s">
        <v>195</v>
      </c>
      <c r="F153" s="130" t="s">
        <v>196</v>
      </c>
      <c r="G153" s="131" t="s">
        <v>166</v>
      </c>
      <c r="H153" s="132">
        <v>1.2</v>
      </c>
      <c r="I153" s="133"/>
      <c r="J153" s="133">
        <f>ROUND(I153*H153,2)</f>
        <v>0</v>
      </c>
      <c r="K153" s="134"/>
      <c r="L153" s="25"/>
      <c r="M153" s="135" t="s">
        <v>1</v>
      </c>
      <c r="N153" s="136" t="s">
        <v>34</v>
      </c>
      <c r="O153" s="137">
        <v>0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113</v>
      </c>
      <c r="AT153" s="139" t="s">
        <v>109</v>
      </c>
      <c r="AU153" s="139" t="s">
        <v>107</v>
      </c>
      <c r="AY153" s="13" t="s">
        <v>106</v>
      </c>
      <c r="BE153" s="140">
        <f>IF(N153="základná",J153,0)</f>
        <v>0</v>
      </c>
      <c r="BF153" s="140">
        <f>IF(N153="znížená",J153,0)</f>
        <v>0</v>
      </c>
      <c r="BG153" s="140">
        <f>IF(N153="zákl. prenesená",J153,0)</f>
        <v>0</v>
      </c>
      <c r="BH153" s="140">
        <f>IF(N153="zníž. prenesená",J153,0)</f>
        <v>0</v>
      </c>
      <c r="BI153" s="140">
        <f>IF(N153="nulová",J153,0)</f>
        <v>0</v>
      </c>
      <c r="BJ153" s="13" t="s">
        <v>107</v>
      </c>
      <c r="BK153" s="140">
        <f>ROUND(I153*H153,2)</f>
        <v>0</v>
      </c>
      <c r="BL153" s="13" t="s">
        <v>113</v>
      </c>
      <c r="BM153" s="139" t="s">
        <v>197</v>
      </c>
    </row>
    <row r="154" spans="2:65" s="11" customFormat="1" ht="25.9" customHeight="1" x14ac:dyDescent="0.2">
      <c r="B154" s="116"/>
      <c r="D154" s="117" t="s">
        <v>67</v>
      </c>
      <c r="E154" s="118" t="s">
        <v>198</v>
      </c>
      <c r="F154" s="118" t="s">
        <v>199</v>
      </c>
      <c r="J154" s="119">
        <f>BK154</f>
        <v>0</v>
      </c>
      <c r="L154" s="116"/>
      <c r="M154" s="120"/>
      <c r="P154" s="121">
        <f>P155</f>
        <v>0</v>
      </c>
      <c r="R154" s="121">
        <f>R155</f>
        <v>0</v>
      </c>
      <c r="T154" s="122">
        <f>T155</f>
        <v>0</v>
      </c>
      <c r="AR154" s="117" t="s">
        <v>107</v>
      </c>
      <c r="AT154" s="123" t="s">
        <v>67</v>
      </c>
      <c r="AU154" s="123" t="s">
        <v>68</v>
      </c>
      <c r="AY154" s="117" t="s">
        <v>106</v>
      </c>
      <c r="BK154" s="124">
        <f>BK155</f>
        <v>0</v>
      </c>
    </row>
    <row r="155" spans="2:65" s="11" customFormat="1" ht="22.9" customHeight="1" x14ac:dyDescent="0.2">
      <c r="B155" s="116"/>
      <c r="D155" s="117" t="s">
        <v>67</v>
      </c>
      <c r="E155" s="125" t="s">
        <v>200</v>
      </c>
      <c r="F155" s="125" t="s">
        <v>201</v>
      </c>
      <c r="J155" s="126">
        <f>BK155</f>
        <v>0</v>
      </c>
      <c r="L155" s="116"/>
      <c r="M155" s="120"/>
      <c r="P155" s="121">
        <f>SUM(P156:P157)</f>
        <v>0</v>
      </c>
      <c r="R155" s="121">
        <f>SUM(R156:R157)</f>
        <v>0</v>
      </c>
      <c r="T155" s="122">
        <f>SUM(T156:T157)</f>
        <v>0</v>
      </c>
      <c r="AR155" s="117" t="s">
        <v>107</v>
      </c>
      <c r="AT155" s="123" t="s">
        <v>67</v>
      </c>
      <c r="AU155" s="123" t="s">
        <v>75</v>
      </c>
      <c r="AY155" s="117" t="s">
        <v>106</v>
      </c>
      <c r="BK155" s="124">
        <f>SUM(BK156:BK157)</f>
        <v>0</v>
      </c>
    </row>
    <row r="156" spans="2:65" s="1" customFormat="1" ht="16.5" customHeight="1" x14ac:dyDescent="0.2">
      <c r="B156" s="127"/>
      <c r="C156" s="128" t="s">
        <v>155</v>
      </c>
      <c r="D156" s="128" t="s">
        <v>109</v>
      </c>
      <c r="E156" s="129" t="s">
        <v>202</v>
      </c>
      <c r="F156" s="130" t="s">
        <v>203</v>
      </c>
      <c r="G156" s="131" t="s">
        <v>112</v>
      </c>
      <c r="H156" s="132">
        <v>50</v>
      </c>
      <c r="I156" s="133"/>
      <c r="J156" s="133">
        <f>ROUND(I156*H156,2)</f>
        <v>0</v>
      </c>
      <c r="K156" s="134"/>
      <c r="L156" s="25"/>
      <c r="M156" s="135" t="s">
        <v>1</v>
      </c>
      <c r="N156" s="136" t="s">
        <v>34</v>
      </c>
      <c r="O156" s="137">
        <v>0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141</v>
      </c>
      <c r="AT156" s="139" t="s">
        <v>109</v>
      </c>
      <c r="AU156" s="139" t="s">
        <v>107</v>
      </c>
      <c r="AY156" s="13" t="s">
        <v>106</v>
      </c>
      <c r="BE156" s="140">
        <f>IF(N156="základná",J156,0)</f>
        <v>0</v>
      </c>
      <c r="BF156" s="140">
        <f>IF(N156="znížená",J156,0)</f>
        <v>0</v>
      </c>
      <c r="BG156" s="140">
        <f>IF(N156="zákl. prenesená",J156,0)</f>
        <v>0</v>
      </c>
      <c r="BH156" s="140">
        <f>IF(N156="zníž. prenesená",J156,0)</f>
        <v>0</v>
      </c>
      <c r="BI156" s="140">
        <f>IF(N156="nulová",J156,0)</f>
        <v>0</v>
      </c>
      <c r="BJ156" s="13" t="s">
        <v>107</v>
      </c>
      <c r="BK156" s="140">
        <f>ROUND(I156*H156,2)</f>
        <v>0</v>
      </c>
      <c r="BL156" s="13" t="s">
        <v>141</v>
      </c>
      <c r="BM156" s="139" t="s">
        <v>204</v>
      </c>
    </row>
    <row r="157" spans="2:65" s="1" customFormat="1" ht="24.2" customHeight="1" x14ac:dyDescent="0.2">
      <c r="B157" s="127"/>
      <c r="C157" s="128" t="s">
        <v>205</v>
      </c>
      <c r="D157" s="128" t="s">
        <v>109</v>
      </c>
      <c r="E157" s="129" t="s">
        <v>206</v>
      </c>
      <c r="F157" s="130" t="s">
        <v>207</v>
      </c>
      <c r="G157" s="131" t="s">
        <v>112</v>
      </c>
      <c r="H157" s="132">
        <v>50</v>
      </c>
      <c r="I157" s="133"/>
      <c r="J157" s="133">
        <f>ROUND(I157*H157,2)</f>
        <v>0</v>
      </c>
      <c r="K157" s="134"/>
      <c r="L157" s="25"/>
      <c r="M157" s="151" t="s">
        <v>1</v>
      </c>
      <c r="N157" s="152" t="s">
        <v>34</v>
      </c>
      <c r="O157" s="153">
        <v>0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39" t="s">
        <v>141</v>
      </c>
      <c r="AT157" s="139" t="s">
        <v>109</v>
      </c>
      <c r="AU157" s="139" t="s">
        <v>107</v>
      </c>
      <c r="AY157" s="13" t="s">
        <v>106</v>
      </c>
      <c r="BE157" s="140">
        <f>IF(N157="základná",J157,0)</f>
        <v>0</v>
      </c>
      <c r="BF157" s="140">
        <f>IF(N157="znížená",J157,0)</f>
        <v>0</v>
      </c>
      <c r="BG157" s="140">
        <f>IF(N157="zákl. prenesená",J157,0)</f>
        <v>0</v>
      </c>
      <c r="BH157" s="140">
        <f>IF(N157="zníž. prenesená",J157,0)</f>
        <v>0</v>
      </c>
      <c r="BI157" s="140">
        <f>IF(N157="nulová",J157,0)</f>
        <v>0</v>
      </c>
      <c r="BJ157" s="13" t="s">
        <v>107</v>
      </c>
      <c r="BK157" s="140">
        <f>ROUND(I157*H157,2)</f>
        <v>0</v>
      </c>
      <c r="BL157" s="13" t="s">
        <v>141</v>
      </c>
      <c r="BM157" s="139" t="s">
        <v>208</v>
      </c>
    </row>
    <row r="158" spans="2:65" s="1" customFormat="1" ht="6.95" customHeight="1" x14ac:dyDescent="0.2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25"/>
    </row>
  </sheetData>
  <autoFilter ref="C123:K157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5AB58E-2684-4431-927C-77FBB494B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82EB6D-43B6-49AF-9AE9-485B9BD4C2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FB31EE-D080-4DB0-9480-906B88D12AE2}">
  <ds:schemaRefs>
    <ds:schemaRef ds:uri="efb84e91-7284-4238-8333-85dd15e132d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13 - Stavebné práce pri o...</vt:lpstr>
      <vt:lpstr>'13 - Stavebné práce pri o...'!Názvy_tlače</vt:lpstr>
      <vt:lpstr>'Rekapitulácia stavby'!Názvy_tlače</vt:lpstr>
      <vt:lpstr>'13 - Stavebné práce pri o...'!Oblasť_tlače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2025-08-15T13:26:56Z</dcterms:created>
  <dcterms:modified xsi:type="dcterms:W3CDTF">2026-05-05T11:19:56Z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Order">
    <vt:r8>196400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