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4" documentId="8_{9AE818A8-4C2A-434E-BD11-89B68B4ABCC4}" xr6:coauthVersionLast="47" xr6:coauthVersionMax="47" xr10:uidLastSave="{0E5B742C-E4AA-4B7E-937B-1663751A488B}"/>
  <bookViews>
    <workbookView xWindow="-120" yWindow="-120" windowWidth="38640" windowHeight="21120" activeTab="1" xr2:uid="{00000000-000D-0000-FFFF-FFFF00000000}"/>
  </bookViews>
  <sheets>
    <sheet name="Rekapitulácia stavby" sheetId="1" r:id="rId1"/>
    <sheet name="Objekt0 - OPRAVA FASADY" sheetId="2" r:id="rId2"/>
  </sheets>
  <definedNames>
    <definedName name="_xlnm._FilterDatabase" localSheetId="1" hidden="1">'Objekt0 - OPRAVA FASADY'!$C$121:$K$159</definedName>
    <definedName name="_xlnm.Print_Titles" localSheetId="1">'Objekt0 - OPRAVA FASADY'!$121:$121</definedName>
    <definedName name="_xlnm.Print_Titles" localSheetId="0">'Rekapitulácia stavby'!$92:$92</definedName>
    <definedName name="_xlnm.Print_Area" localSheetId="1">'Objekt0 - OPRAVA FASADY'!$C$4:$J$76,'Objekt0 - OPRAVA FASADY'!$C$109:$J$160</definedName>
    <definedName name="_xlnm.Print_Area" localSheetId="0">'Rekapitulácia stavby'!$D$4:$AO$76,'Rekapitulácia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2" l="1"/>
  <c r="J159" i="2"/>
  <c r="J134" i="2"/>
  <c r="J143" i="2"/>
  <c r="J142" i="2"/>
  <c r="J144" i="2"/>
  <c r="J145" i="2"/>
  <c r="J37" i="2" l="1"/>
  <c r="J36" i="2"/>
  <c r="AY95" i="1" s="1"/>
  <c r="J35" i="2"/>
  <c r="AX95" i="1" s="1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T152" i="2" s="1"/>
  <c r="R153" i="2"/>
  <c r="R152" i="2" s="1"/>
  <c r="P153" i="2"/>
  <c r="P152" i="2" s="1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92" i="2" s="1"/>
  <c r="J17" i="2"/>
  <c r="J15" i="2"/>
  <c r="E15" i="2"/>
  <c r="F91" i="2" s="1"/>
  <c r="J14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141" i="2"/>
  <c r="J139" i="2"/>
  <c r="BK136" i="2"/>
  <c r="BK127" i="2"/>
  <c r="J151" i="2"/>
  <c r="BK130" i="2"/>
  <c r="BK156" i="2"/>
  <c r="BK151" i="2"/>
  <c r="BK150" i="2"/>
  <c r="J148" i="2"/>
  <c r="BK144" i="2"/>
  <c r="BK142" i="2"/>
  <c r="BK132" i="2"/>
  <c r="J125" i="2"/>
  <c r="BK139" i="2"/>
  <c r="J138" i="2"/>
  <c r="J129" i="2"/>
  <c r="BK149" i="2"/>
  <c r="BK131" i="2"/>
  <c r="J128" i="2"/>
  <c r="J158" i="2"/>
  <c r="J157" i="2" s="1"/>
  <c r="J156" i="2" s="1"/>
  <c r="BK145" i="2"/>
  <c r="J136" i="2"/>
  <c r="J135" i="2"/>
  <c r="J130" i="2"/>
  <c r="BK141" i="2"/>
  <c r="J140" i="2"/>
  <c r="BK137" i="2"/>
  <c r="BK128" i="2"/>
  <c r="BK159" i="2"/>
  <c r="BK147" i="2"/>
  <c r="J127" i="2"/>
  <c r="J155" i="2"/>
  <c r="J152" i="2"/>
  <c r="J149" i="2"/>
  <c r="J147" i="2"/>
  <c r="BK143" i="2"/>
  <c r="BK135" i="2"/>
  <c r="BK134" i="2"/>
  <c r="J126" i="2"/>
  <c r="BK140" i="2"/>
  <c r="BK138" i="2"/>
  <c r="J132" i="2"/>
  <c r="BK125" i="2"/>
  <c r="BK148" i="2"/>
  <c r="BK129" i="2"/>
  <c r="BK126" i="2"/>
  <c r="BK153" i="2"/>
  <c r="J150" i="2"/>
  <c r="BK146" i="2"/>
  <c r="J146" i="2"/>
  <c r="J137" i="2"/>
  <c r="AS94" i="1"/>
  <c r="J131" i="2"/>
  <c r="J133" i="2" l="1"/>
  <c r="T124" i="2"/>
  <c r="P133" i="2"/>
  <c r="BK155" i="2"/>
  <c r="BK154" i="2" s="1"/>
  <c r="J101" i="2" s="1"/>
  <c r="P124" i="2"/>
  <c r="R133" i="2"/>
  <c r="P155" i="2"/>
  <c r="P154" i="2" s="1"/>
  <c r="R124" i="2"/>
  <c r="T133" i="2"/>
  <c r="R155" i="2"/>
  <c r="R154" i="2" s="1"/>
  <c r="BK124" i="2"/>
  <c r="J124" i="2" s="1"/>
  <c r="J98" i="2" s="1"/>
  <c r="BK133" i="2"/>
  <c r="T155" i="2"/>
  <c r="T154" i="2" s="1"/>
  <c r="BK152" i="2"/>
  <c r="J154" i="2" s="1"/>
  <c r="J100" i="2" s="1"/>
  <c r="E85" i="2"/>
  <c r="J89" i="2"/>
  <c r="F119" i="2"/>
  <c r="BF126" i="2"/>
  <c r="BF127" i="2"/>
  <c r="BF129" i="2"/>
  <c r="BF132" i="2"/>
  <c r="BF134" i="2"/>
  <c r="BF135" i="2"/>
  <c r="BF136" i="2"/>
  <c r="BF137" i="2"/>
  <c r="BF148" i="2"/>
  <c r="J92" i="2"/>
  <c r="F118" i="2"/>
  <c r="BF142" i="2"/>
  <c r="BF143" i="2"/>
  <c r="BF144" i="2"/>
  <c r="BF145" i="2"/>
  <c r="BF146" i="2"/>
  <c r="BF149" i="2"/>
  <c r="BF150" i="2"/>
  <c r="BF151" i="2"/>
  <c r="BF153" i="2"/>
  <c r="J91" i="2"/>
  <c r="BF125" i="2"/>
  <c r="BF147" i="2"/>
  <c r="BF156" i="2"/>
  <c r="BF159" i="2"/>
  <c r="BF128" i="2"/>
  <c r="BF130" i="2"/>
  <c r="BF131" i="2"/>
  <c r="BF138" i="2"/>
  <c r="BF139" i="2"/>
  <c r="BF140" i="2"/>
  <c r="BF141" i="2"/>
  <c r="F36" i="2"/>
  <c r="BC95" i="1" s="1"/>
  <c r="BC94" i="1" s="1"/>
  <c r="W32" i="1" s="1"/>
  <c r="F33" i="2"/>
  <c r="AZ95" i="1" s="1"/>
  <c r="AZ94" i="1" s="1"/>
  <c r="W29" i="1" s="1"/>
  <c r="J33" i="2"/>
  <c r="AV95" i="1" s="1"/>
  <c r="F37" i="2"/>
  <c r="BD95" i="1" s="1"/>
  <c r="BD94" i="1" s="1"/>
  <c r="W33" i="1" s="1"/>
  <c r="F35" i="2"/>
  <c r="BB95" i="1" s="1"/>
  <c r="BB94" i="1" s="1"/>
  <c r="W31" i="1" s="1"/>
  <c r="J99" i="2" l="1"/>
  <c r="R123" i="2"/>
  <c r="R122" i="2" s="1"/>
  <c r="P123" i="2"/>
  <c r="P122" i="2" s="1"/>
  <c r="AU95" i="1" s="1"/>
  <c r="AU94" i="1" s="1"/>
  <c r="T123" i="2"/>
  <c r="T122" i="2" s="1"/>
  <c r="J102" i="2"/>
  <c r="BK123" i="2"/>
  <c r="J123" i="2" s="1"/>
  <c r="AX94" i="1"/>
  <c r="AV94" i="1"/>
  <c r="AK29" i="1" s="1"/>
  <c r="AY94" i="1"/>
  <c r="J97" i="2" l="1"/>
  <c r="J122" i="2"/>
  <c r="BK122" i="2"/>
  <c r="J30" i="2" s="1"/>
  <c r="AG95" i="1" l="1"/>
  <c r="AG94" i="1" s="1"/>
  <c r="AK26" i="1" s="1"/>
  <c r="F34" i="2"/>
  <c r="J96" i="2"/>
  <c r="J34" i="2" l="1"/>
  <c r="BA95" i="1"/>
  <c r="BA94" i="1" s="1"/>
  <c r="AW94" i="1" l="1"/>
  <c r="W30" i="1"/>
  <c r="AW95" i="1"/>
  <c r="AT95" i="1" s="1"/>
  <c r="AN95" i="1" s="1"/>
  <c r="J39" i="2"/>
  <c r="AK30" i="1" l="1"/>
  <c r="AK35" i="1" s="1"/>
  <c r="AT94" i="1"/>
  <c r="AN94" i="1" s="1"/>
</calcChain>
</file>

<file path=xl/sharedStrings.xml><?xml version="1.0" encoding="utf-8"?>
<sst xmlns="http://schemas.openxmlformats.org/spreadsheetml/2006/main" count="686" uniqueCount="219">
  <si>
    <t>Export Komplet</t>
  </si>
  <si>
    <t/>
  </si>
  <si>
    <t>2.0</t>
  </si>
  <si>
    <t>False</t>
  </si>
  <si>
    <t>{c45fa954-1c57-40d9-8886-82a0705a156c}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</si>
  <si>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</si>
  <si>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</si>
  <si>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</si>
  <si>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</si>
  <si>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</si>
  <si>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</si>
  <si>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</si>
  <si>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2025_333</t>
  </si>
  <si>
    <t>Stavba:</t>
  </si>
  <si>
    <t>MHTH - Oprava fasády južnej strany budovy CHUV</t>
  </si>
  <si>
    <t>JKSO:</t>
  </si>
  <si>
    <t>ČS:</t>
  </si>
  <si>
    <t>Miesto:</t>
  </si>
  <si>
    <t xml:space="preserve"> </t>
  </si>
  <si>
    <t>Dátum:</t>
  </si>
  <si>
    <t>15. 8. 2025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</si>
  <si>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</si>
  <si>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</si>
  <si>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</si>
  <si>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</si>
  <si>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</si>
  <si>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</si>
  <si>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</si>
  <si>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</si>
  <si>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</si>
  <si>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</si>
  <si>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</si>
  <si>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</si>
  <si>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</si>
  <si>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</si>
  <si>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</si>
  <si>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</si>
  <si>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</si>
  <si>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</si>
  <si>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</si>
  <si>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</si>
  <si>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</si>
  <si>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</si>
  <si>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</si>
  <si>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</si>
  <si>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</si>
  <si>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</si>
  <si>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</si>
  <si>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</si>
  <si>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</si>
  <si>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</si>
  <si>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</si>
  <si>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</si>
  <si>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</si>
  <si>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</si>
  <si>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</si>
  <si>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</si>
  <si>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</si>
  <si>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</si>
  <si>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</si>
  <si>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</si>
  <si>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</si>
  <si>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</si>
  <si>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</si>
  <si>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</si>
  <si>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</si>
  <si>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</si>
  <si>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</si>
  <si>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</si>
  <si>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</si>
  <si>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</si>
  <si>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</si>
  <si>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</si>
  <si>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</si>
  <si>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Objekt0</t>
  </si>
  <si>
    <t>OPRAVA FASADY</t>
  </si>
  <si>
    <t>STA</t>
  </si>
  <si>
    <t>1</t>
  </si>
  <si>
    <t>{3ef46665-5550-4429-b81d-8b6ff21b67f8}</t>
  </si>
  <si>
    <t>KRYCÍ LIST ROZPOČTU</t>
  </si>
  <si>
    <t>Objekt:</t>
  </si>
  <si>
    <t>Objekt0 - OPRAVA FASADY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</si>
  <si>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</si>
  <si>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</si>
  <si>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</si>
  <si>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</si>
  <si>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</si>
  <si>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</si>
  <si>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</si>
  <si>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</si>
  <si>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</si>
  <si>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</si>
  <si>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</si>
  <si>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</si>
  <si>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</si>
  <si>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</si>
  <si>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</si>
  <si>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</si>
  <si>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</si>
  <si>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</si>
  <si>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</si>
  <si>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</si>
  <si>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</si>
  <si>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</si>
  <si>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</si>
  <si>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</si>
  <si>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</si>
  <si>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</si>
  <si>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</si>
  <si>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</si>
  <si>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</si>
  <si>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620991121.S</t>
  </si>
  <si>
    <t>Zakrývanie výplní vonkajších otvorov s rámami a zárubňami, zábradlí, oplechovania, atď. zhotovené z lešenia akýmkoľvek spôsobom</t>
  </si>
  <si>
    <t>m2</t>
  </si>
  <si>
    <t>4</t>
  </si>
  <si>
    <t>2</t>
  </si>
  <si>
    <t>622451071.S</t>
  </si>
  <si>
    <t>Vyspravenie povrchu neomietaných betónových stien vonkajších maltou cementovou pre omietky</t>
  </si>
  <si>
    <t>3</t>
  </si>
  <si>
    <t>622460121.S</t>
  </si>
  <si>
    <t>Príprava vonkajšieho podkladu stien penetráciou základnou</t>
  </si>
  <si>
    <t>622460151.S</t>
  </si>
  <si>
    <t>Príprava vonkajšieho podkladu stien cementovým prednástrekom, hr. 3 mm</t>
  </si>
  <si>
    <t>8</t>
  </si>
  <si>
    <t>5</t>
  </si>
  <si>
    <t>622460383.S</t>
  </si>
  <si>
    <t>Vonkajšia omietka stien vápennocementová štuková (jemná), hr. 3 mm</t>
  </si>
  <si>
    <t>10</t>
  </si>
  <si>
    <t>622461035.S</t>
  </si>
  <si>
    <t>Vonkajšia omietka stien pastovitá silikátová roztieraná, hr. 3 mm -sokel</t>
  </si>
  <si>
    <t>12</t>
  </si>
  <si>
    <t>7</t>
  </si>
  <si>
    <t>622481119.S</t>
  </si>
  <si>
    <t>Potiahnutie vonkajších stien sklotextilnou mriežkou s celoplošným prilepením</t>
  </si>
  <si>
    <t>14</t>
  </si>
  <si>
    <t>624601111.S</t>
  </si>
  <si>
    <t>Tmelenie škár (s dodaním hmôt) s prierezom 20 x 20 mm</t>
  </si>
  <si>
    <t>m</t>
  </si>
  <si>
    <t>16</t>
  </si>
  <si>
    <t>9</t>
  </si>
  <si>
    <t>Ostatné konštrukcie a práce-búranie</t>
  </si>
  <si>
    <t>941942003</t>
  </si>
  <si>
    <t>Montáž lešenia rámového systémového (napr. typ Layher, Sprint) s podlahami šírky do 0,75 m a výšky do 50 m</t>
  </si>
  <si>
    <t>18</t>
  </si>
  <si>
    <t>941942803</t>
  </si>
  <si>
    <t>Demontáž lešenia rámového systémového (napr. typ Layher, Sprint) s podlahami, šírky do 0,75 m a výšky do 50m</t>
  </si>
  <si>
    <t>20</t>
  </si>
  <si>
    <t>11</t>
  </si>
  <si>
    <t>941942913</t>
  </si>
  <si>
    <t>Príplatok za prvý a každý ďalší i začatý týždeň použitia lešenia šírky nad 0,75 m do 1,10 m, výšky nad 20 do 50 m -10 týždňov</t>
  </si>
  <si>
    <t>22</t>
  </si>
  <si>
    <t>978013141</t>
  </si>
  <si>
    <t>Otlčenie omietok stien vnútorných vápenných alebo vápennocementových v rozsahu do 30 %,  -0,01000t</t>
  </si>
  <si>
    <t>24</t>
  </si>
  <si>
    <t>13</t>
  </si>
  <si>
    <t>944944103.S</t>
  </si>
  <si>
    <t>Ochranná sieť na boku lešenia</t>
  </si>
  <si>
    <t>26</t>
  </si>
  <si>
    <t>944944803.S</t>
  </si>
  <si>
    <t>Demontáž ochrannej siete na boku lešenia</t>
  </si>
  <si>
    <t>28</t>
  </si>
  <si>
    <t>15</t>
  </si>
  <si>
    <t>622463257R</t>
  </si>
  <si>
    <t>Očistenie stien a stropu drátenými kefami</t>
  </si>
  <si>
    <t>30</t>
  </si>
  <si>
    <t>216904111</t>
  </si>
  <si>
    <t>Očistenie plôch tlakovou vodou</t>
  </si>
  <si>
    <t>32</t>
  </si>
  <si>
    <t>953945351.S</t>
  </si>
  <si>
    <t>Hliníkový rohový ochranný profil s integrovanou mriežkou</t>
  </si>
  <si>
    <t>34</t>
  </si>
  <si>
    <t>953996121</t>
  </si>
  <si>
    <t>PCI okenný APU profil s integrovanou tkaninou</t>
  </si>
  <si>
    <t>36</t>
  </si>
  <si>
    <t>952901221</t>
  </si>
  <si>
    <t>Vyčistenie plochy priemyselných objektov - vypratanie staveniska</t>
  </si>
  <si>
    <t>38</t>
  </si>
  <si>
    <t>979011111</t>
  </si>
  <si>
    <t>Zvislá doprava sutiny a vybúraných hmôt za prvé podlažie nad alebo pod základným podlažím</t>
  </si>
  <si>
    <t>t</t>
  </si>
  <si>
    <t>40</t>
  </si>
  <si>
    <t>979011121</t>
  </si>
  <si>
    <t>Zvislá doprava sutiny a vybúraných hmôt za každé ďalšie podlažie</t>
  </si>
  <si>
    <t>42</t>
  </si>
  <si>
    <t>979081111</t>
  </si>
  <si>
    <t>Odvoz sutiny a vybúraných hmôt na skládku do 1 km</t>
  </si>
  <si>
    <t>44</t>
  </si>
  <si>
    <t>979081121</t>
  </si>
  <si>
    <t>Odvoz sutiny a vybúraných hmôt na skládku za každý ďalší 1 km</t>
  </si>
  <si>
    <t>46</t>
  </si>
  <si>
    <t>979082111</t>
  </si>
  <si>
    <t>Vnútrostavenisková doprava sutiny a vybúraných hmôt do 10 m</t>
  </si>
  <si>
    <t>48</t>
  </si>
  <si>
    <t>979082121</t>
  </si>
  <si>
    <t>Vnútrostavenisková doprava sutiny a vybúraných hmôt za každých ďalších 5 m</t>
  </si>
  <si>
    <t>50</t>
  </si>
  <si>
    <t>979087213</t>
  </si>
  <si>
    <t>Nakladanie na dopravné prostriedky pre vodorovnú dopravu vybúraných hmôt</t>
  </si>
  <si>
    <t>52</t>
  </si>
  <si>
    <t>979089012</t>
  </si>
  <si>
    <t>Poplatok za skladovanie - betón, tehly, dlaždice (17 01 ), ostatné</t>
  </si>
  <si>
    <t>979089712</t>
  </si>
  <si>
    <t>Prenájom kontajneru</t>
  </si>
  <si>
    <t>ks</t>
  </si>
  <si>
    <t>54</t>
  </si>
  <si>
    <t>99</t>
  </si>
  <si>
    <t>Presun hmôt HSV</t>
  </si>
  <si>
    <t>999281111.S</t>
  </si>
  <si>
    <t>Presun hmôt pre opravy a údržbu objektov vrátane vonkajších plášťov výšky do 25 m</t>
  </si>
  <si>
    <t>PSV</t>
  </si>
  <si>
    <t>Práce a dodávky PSV</t>
  </si>
  <si>
    <t>56</t>
  </si>
  <si>
    <t>784</t>
  </si>
  <si>
    <t>Maľby</t>
  </si>
  <si>
    <t>784410120</t>
  </si>
  <si>
    <t>Penetrovanie jednonásobné, savých podkladov výšky do 3,80 m</t>
  </si>
  <si>
    <t>78445 ZoD</t>
  </si>
  <si>
    <t>Maľby latexové, ručne nanášané  na jemnozrnný podklad výšky do 3,80 m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</si>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</sst>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7" fontId="19" fillId="0" borderId="0" xfId="0" applyNumberFormat="1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27" sqref="BE2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84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85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18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7">
        <f>ROUND(AG94,2)</f>
        <v>0</v>
      </c>
      <c r="AL26" s="188"/>
      <c r="AM26" s="188"/>
      <c r="AN26" s="188"/>
      <c r="AO26" s="188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89" t="s">
        <v>30</v>
      </c>
      <c r="M28" s="189"/>
      <c r="N28" s="189"/>
      <c r="O28" s="189"/>
      <c r="P28" s="189"/>
      <c r="W28" s="189" t="s">
        <v>31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32</v>
      </c>
      <c r="AL28" s="189"/>
      <c r="AM28" s="189"/>
      <c r="AN28" s="189"/>
      <c r="AO28" s="189"/>
      <c r="AR28" s="25"/>
    </row>
    <row r="29" spans="2:71" s="2" customFormat="1" ht="14.45" customHeight="1" x14ac:dyDescent="0.2">
      <c r="B29" s="29"/>
      <c r="D29" s="22" t="s">
        <v>33</v>
      </c>
      <c r="F29" s="30" t="s">
        <v>34</v>
      </c>
      <c r="L29" s="171">
        <v>0.23</v>
      </c>
      <c r="M29" s="170"/>
      <c r="N29" s="170"/>
      <c r="O29" s="170"/>
      <c r="P29" s="170"/>
      <c r="Q29" s="31"/>
      <c r="R29" s="31"/>
      <c r="S29" s="31"/>
      <c r="T29" s="31"/>
      <c r="U29" s="31"/>
      <c r="V29" s="31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F29" s="31"/>
      <c r="AG29" s="31"/>
      <c r="AH29" s="31"/>
      <c r="AI29" s="31"/>
      <c r="AJ29" s="31"/>
      <c r="AK29" s="169">
        <f>ROUND(AV94, 2)</f>
        <v>0</v>
      </c>
      <c r="AL29" s="170"/>
      <c r="AM29" s="170"/>
      <c r="AN29" s="170"/>
      <c r="AO29" s="170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35</v>
      </c>
      <c r="L30" s="183">
        <v>0.23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29"/>
    </row>
    <row r="31" spans="2:71" s="2" customFormat="1" ht="14.45" hidden="1" customHeight="1" x14ac:dyDescent="0.2">
      <c r="B31" s="29"/>
      <c r="F31" s="22" t="s">
        <v>36</v>
      </c>
      <c r="L31" s="183">
        <v>0.23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29"/>
    </row>
    <row r="32" spans="2:71" s="2" customFormat="1" ht="14.45" hidden="1" customHeight="1" x14ac:dyDescent="0.2">
      <c r="B32" s="29"/>
      <c r="F32" s="22" t="s">
        <v>37</v>
      </c>
      <c r="L32" s="183">
        <v>0.23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29"/>
    </row>
    <row r="33" spans="2:52" s="2" customFormat="1" ht="14.45" hidden="1" customHeight="1" x14ac:dyDescent="0.2">
      <c r="B33" s="29"/>
      <c r="F33" s="30" t="s">
        <v>38</v>
      </c>
      <c r="L33" s="171">
        <v>0</v>
      </c>
      <c r="M33" s="170"/>
      <c r="N33" s="170"/>
      <c r="O33" s="170"/>
      <c r="P33" s="170"/>
      <c r="Q33" s="31"/>
      <c r="R33" s="31"/>
      <c r="S33" s="31"/>
      <c r="T33" s="31"/>
      <c r="U33" s="31"/>
      <c r="V33" s="31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F33" s="31"/>
      <c r="AG33" s="31"/>
      <c r="AH33" s="31"/>
      <c r="AI33" s="31"/>
      <c r="AJ33" s="31"/>
      <c r="AK33" s="169">
        <v>0</v>
      </c>
      <c r="AL33" s="170"/>
      <c r="AM33" s="170"/>
      <c r="AN33" s="170"/>
      <c r="AO33" s="170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5.9" customHeight="1" x14ac:dyDescent="0.2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72" t="s">
        <v>41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4">
        <f>SUM(AK26:AK33)</f>
        <v>0</v>
      </c>
      <c r="AL35" s="173"/>
      <c r="AM35" s="173"/>
      <c r="AN35" s="173"/>
      <c r="AO35" s="175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48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2025_333</v>
      </c>
      <c r="AR84" s="44"/>
    </row>
    <row r="85" spans="1:91" s="4" customFormat="1" ht="36.950000000000003" customHeight="1" x14ac:dyDescent="0.2">
      <c r="B85" s="45"/>
      <c r="C85" s="46" t="s">
        <v>13</v>
      </c>
      <c r="L85" s="160" t="str">
        <f>K6</f>
        <v>MHTH - Oprava fasády južnej strany budovy CHUV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62" t="str">
        <f>IF(AN8= "","",AN8)</f>
        <v>15. 8. 2025</v>
      </c>
      <c r="AN87" s="162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63" t="str">
        <f>IF(E17="","",E17)</f>
        <v xml:space="preserve"> </v>
      </c>
      <c r="AN89" s="164"/>
      <c r="AO89" s="164"/>
      <c r="AP89" s="164"/>
      <c r="AR89" s="25"/>
      <c r="AS89" s="165" t="s">
        <v>49</v>
      </c>
      <c r="AT89" s="16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63" t="str">
        <f>IF(E20="","",E20)</f>
        <v xml:space="preserve"> </v>
      </c>
      <c r="AN90" s="164"/>
      <c r="AO90" s="164"/>
      <c r="AP90" s="164"/>
      <c r="AR90" s="25"/>
      <c r="AS90" s="167"/>
      <c r="AT90" s="168"/>
      <c r="BD90" s="52"/>
    </row>
    <row r="91" spans="1:91" s="1" customFormat="1" ht="10.9" customHeight="1" x14ac:dyDescent="0.2">
      <c r="B91" s="25"/>
      <c r="AR91" s="25"/>
      <c r="AS91" s="167"/>
      <c r="AT91" s="168"/>
      <c r="BD91" s="52"/>
    </row>
    <row r="92" spans="1:91" s="1" customFormat="1" ht="29.25" customHeight="1" x14ac:dyDescent="0.2">
      <c r="B92" s="25"/>
      <c r="C92" s="155" t="s">
        <v>50</v>
      </c>
      <c r="D92" s="156"/>
      <c r="E92" s="156"/>
      <c r="F92" s="156"/>
      <c r="G92" s="156"/>
      <c r="H92" s="53"/>
      <c r="I92" s="157" t="s">
        <v>51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52</v>
      </c>
      <c r="AH92" s="156"/>
      <c r="AI92" s="156"/>
      <c r="AJ92" s="156"/>
      <c r="AK92" s="156"/>
      <c r="AL92" s="156"/>
      <c r="AM92" s="156"/>
      <c r="AN92" s="157" t="s">
        <v>53</v>
      </c>
      <c r="AO92" s="156"/>
      <c r="AP92" s="159"/>
      <c r="AQ92" s="54" t="s">
        <v>54</v>
      </c>
      <c r="AR92" s="25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</row>
    <row r="93" spans="1:91" s="1" customFormat="1" ht="10.9" customHeight="1" x14ac:dyDescent="0.2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67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1">
        <f>ROUND(AG95,2)</f>
        <v>0</v>
      </c>
      <c r="AH94" s="181"/>
      <c r="AI94" s="181"/>
      <c r="AJ94" s="181"/>
      <c r="AK94" s="181"/>
      <c r="AL94" s="181"/>
      <c r="AM94" s="181"/>
      <c r="AN94" s="182">
        <f>SUM(AG94,AT94)</f>
        <v>0</v>
      </c>
      <c r="AO94" s="182"/>
      <c r="AP94" s="18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 t="e">
        <f>ROUND(AU95,5)</f>
        <v>#REF!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68</v>
      </c>
      <c r="BT94" s="68" t="s">
        <v>69</v>
      </c>
      <c r="BU94" s="69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1" s="6" customFormat="1" ht="16.5" customHeight="1" x14ac:dyDescent="0.2">
      <c r="A95" s="70" t="s">
        <v>73</v>
      </c>
      <c r="B95" s="71"/>
      <c r="C95" s="72"/>
      <c r="D95" s="180" t="s">
        <v>74</v>
      </c>
      <c r="E95" s="180"/>
      <c r="F95" s="180"/>
      <c r="G95" s="180"/>
      <c r="H95" s="180"/>
      <c r="I95" s="73"/>
      <c r="J95" s="180" t="s">
        <v>75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'Objekt0 - OPRAVA FASADY'!J30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4" t="s">
        <v>76</v>
      </c>
      <c r="AR95" s="71"/>
      <c r="AS95" s="75">
        <v>0</v>
      </c>
      <c r="AT95" s="76">
        <f>ROUND(SUM(AV95:AW95),2)</f>
        <v>0</v>
      </c>
      <c r="AU95" s="77" t="e">
        <f>'Objekt0 - OPRAVA FASADY'!P122</f>
        <v>#REF!</v>
      </c>
      <c r="AV95" s="76">
        <f>'Objekt0 - OPRAVA FASADY'!J33</f>
        <v>0</v>
      </c>
      <c r="AW95" s="76">
        <f>'Objekt0 - OPRAVA FASADY'!J34</f>
        <v>0</v>
      </c>
      <c r="AX95" s="76">
        <f>'Objekt0 - OPRAVA FASADY'!J35</f>
        <v>0</v>
      </c>
      <c r="AY95" s="76">
        <f>'Objekt0 - OPRAVA FASADY'!J36</f>
        <v>0</v>
      </c>
      <c r="AZ95" s="76">
        <f>'Objekt0 - OPRAVA FASADY'!F33</f>
        <v>0</v>
      </c>
      <c r="BA95" s="76">
        <f>'Objekt0 - OPRAVA FASADY'!F34</f>
        <v>0</v>
      </c>
      <c r="BB95" s="76">
        <f>'Objekt0 - OPRAVA FASADY'!F35</f>
        <v>0</v>
      </c>
      <c r="BC95" s="76">
        <f>'Objekt0 - OPRAVA FASADY'!F36</f>
        <v>0</v>
      </c>
      <c r="BD95" s="78">
        <f>'Objekt0 - OPRAVA FASADY'!F37</f>
        <v>0</v>
      </c>
      <c r="BT95" s="79" t="s">
        <v>77</v>
      </c>
      <c r="BV95" s="79" t="s">
        <v>71</v>
      </c>
      <c r="BW95" s="79" t="s">
        <v>78</v>
      </c>
      <c r="BX95" s="79" t="s">
        <v>4</v>
      </c>
      <c r="CL95" s="79" t="s">
        <v>1</v>
      </c>
      <c r="CM95" s="79" t="s">
        <v>69</v>
      </c>
    </row>
    <row r="96" spans="1:91" s="1" customFormat="1" ht="30" customHeight="1" x14ac:dyDescent="0.2">
      <c r="B96" s="25"/>
      <c r="AR96" s="25"/>
    </row>
    <row r="97" spans="2:44" s="1" customFormat="1" ht="6.95" customHeight="1" x14ac:dyDescent="0.2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Objekt0 - OPRAVA FASA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0"/>
  <sheetViews>
    <sheetView showGridLines="0" tabSelected="1" workbookViewId="0">
      <selection activeCell="I158" sqref="I158:I15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78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79</v>
      </c>
      <c r="L4" s="16"/>
      <c r="M4" s="80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1" t="str">
        <f>'Rekapitulácia stavby'!K6</f>
        <v>MHTH - Oprava fasády južnej strany budovy CHUV</v>
      </c>
      <c r="F7" s="192"/>
      <c r="G7" s="192"/>
      <c r="H7" s="192"/>
      <c r="L7" s="16"/>
    </row>
    <row r="8" spans="2:46" s="1" customFormat="1" ht="12" customHeight="1" x14ac:dyDescent="0.2">
      <c r="B8" s="25"/>
      <c r="D8" s="22" t="s">
        <v>80</v>
      </c>
      <c r="L8" s="25"/>
    </row>
    <row r="9" spans="2:46" s="1" customFormat="1" ht="16.5" customHeight="1" x14ac:dyDescent="0.2">
      <c r="B9" s="25"/>
      <c r="E9" s="160" t="s">
        <v>81</v>
      </c>
      <c r="F9" s="190"/>
      <c r="G9" s="190"/>
      <c r="H9" s="190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15. 8. 2025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84" t="str">
        <f>'Rekapitulácia stavby'!E14</f>
        <v xml:space="preserve"> </v>
      </c>
      <c r="F18" s="184"/>
      <c r="G18" s="184"/>
      <c r="H18" s="184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1"/>
      <c r="E27" s="186" t="s">
        <v>1</v>
      </c>
      <c r="F27" s="186"/>
      <c r="G27" s="186"/>
      <c r="H27" s="186"/>
      <c r="L27" s="81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2" t="s">
        <v>29</v>
      </c>
      <c r="J30" s="62">
        <f>ROUND(J122,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51" t="s">
        <v>33</v>
      </c>
      <c r="E33" s="30" t="s">
        <v>34</v>
      </c>
      <c r="F33" s="83">
        <f>ROUND((SUM(BE122:BE159)),  2)</f>
        <v>0</v>
      </c>
      <c r="G33" s="84"/>
      <c r="H33" s="84"/>
      <c r="I33" s="85">
        <v>0.23</v>
      </c>
      <c r="J33" s="83">
        <f>ROUND(((SUM(BE122:BE159))*I33),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86">
        <f>J30</f>
        <v>0</v>
      </c>
      <c r="I34" s="87">
        <v>0.23</v>
      </c>
      <c r="J34" s="86">
        <f>F34:F37*0.23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86">
        <f>ROUND((SUM(BG122:BG159)),  2)</f>
        <v>0</v>
      </c>
      <c r="I35" s="87">
        <v>0.23</v>
      </c>
      <c r="J35" s="86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86">
        <f>ROUND((SUM(BH122:BH159)),  2)</f>
        <v>0</v>
      </c>
      <c r="I36" s="87">
        <v>0.23</v>
      </c>
      <c r="J36" s="86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3">
        <f>ROUND((SUM(BI122:BI159)),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8"/>
      <c r="D39" s="89" t="s">
        <v>39</v>
      </c>
      <c r="E39" s="53"/>
      <c r="F39" s="53"/>
      <c r="G39" s="90" t="s">
        <v>40</v>
      </c>
      <c r="H39" s="91" t="s">
        <v>41</v>
      </c>
      <c r="I39" s="53"/>
      <c r="J39" s="92">
        <f>SUM(J30:J37)</f>
        <v>0</v>
      </c>
      <c r="K39" s="93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4" t="s">
        <v>45</v>
      </c>
      <c r="G61" s="39" t="s">
        <v>44</v>
      </c>
      <c r="H61" s="27"/>
      <c r="I61" s="27"/>
      <c r="J61" s="95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4" t="s">
        <v>45</v>
      </c>
      <c r="G76" s="39" t="s">
        <v>44</v>
      </c>
      <c r="H76" s="27"/>
      <c r="I76" s="27"/>
      <c r="J76" s="95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82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1" t="str">
        <f>E7</f>
        <v>MHTH - Oprava fasády južnej strany budovy CHUV</v>
      </c>
      <c r="F85" s="192"/>
      <c r="G85" s="192"/>
      <c r="H85" s="192"/>
      <c r="L85" s="25"/>
    </row>
    <row r="86" spans="2:47" s="1" customFormat="1" ht="12" hidden="1" customHeight="1" x14ac:dyDescent="0.2">
      <c r="B86" s="25"/>
      <c r="C86" s="22" t="s">
        <v>80</v>
      </c>
      <c r="L86" s="25"/>
    </row>
    <row r="87" spans="2:47" s="1" customFormat="1" ht="16.5" hidden="1" customHeight="1" x14ac:dyDescent="0.2">
      <c r="B87" s="25"/>
      <c r="E87" s="160" t="str">
        <f>E9</f>
        <v>Objekt0 - OPRAVA FASADY</v>
      </c>
      <c r="F87" s="190"/>
      <c r="G87" s="190"/>
      <c r="H87" s="190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>15. 8. 2025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96" t="s">
        <v>83</v>
      </c>
      <c r="D94" s="88"/>
      <c r="E94" s="88"/>
      <c r="F94" s="88"/>
      <c r="G94" s="88"/>
      <c r="H94" s="88"/>
      <c r="I94" s="88"/>
      <c r="J94" s="97" t="s">
        <v>84</v>
      </c>
      <c r="K94" s="88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98" t="s">
        <v>85</v>
      </c>
      <c r="J96" s="62">
        <f>J122</f>
        <v>0</v>
      </c>
      <c r="L96" s="25"/>
      <c r="AU96" s="13" t="s">
        <v>86</v>
      </c>
    </row>
    <row r="97" spans="2:12" s="8" customFormat="1" ht="24.95" hidden="1" customHeight="1" x14ac:dyDescent="0.2">
      <c r="B97" s="99"/>
      <c r="D97" s="100" t="s">
        <v>87</v>
      </c>
      <c r="E97" s="101"/>
      <c r="F97" s="101"/>
      <c r="G97" s="101"/>
      <c r="H97" s="101"/>
      <c r="I97" s="101"/>
      <c r="J97" s="102">
        <f>J123</f>
        <v>0</v>
      </c>
      <c r="L97" s="99"/>
    </row>
    <row r="98" spans="2:12" s="9" customFormat="1" ht="19.899999999999999" hidden="1" customHeight="1" x14ac:dyDescent="0.2">
      <c r="B98" s="103"/>
      <c r="D98" s="104" t="s">
        <v>88</v>
      </c>
      <c r="E98" s="105"/>
      <c r="F98" s="105"/>
      <c r="G98" s="105"/>
      <c r="H98" s="105"/>
      <c r="I98" s="105"/>
      <c r="J98" s="106">
        <f>J124</f>
        <v>0</v>
      </c>
      <c r="L98" s="103"/>
    </row>
    <row r="99" spans="2:12" s="9" customFormat="1" ht="19.899999999999999" hidden="1" customHeight="1" x14ac:dyDescent="0.2">
      <c r="B99" s="103"/>
      <c r="D99" s="104" t="s">
        <v>89</v>
      </c>
      <c r="E99" s="105"/>
      <c r="F99" s="105"/>
      <c r="G99" s="105"/>
      <c r="H99" s="105"/>
      <c r="I99" s="105"/>
      <c r="J99" s="106">
        <f>J133</f>
        <v>0</v>
      </c>
      <c r="L99" s="103"/>
    </row>
    <row r="100" spans="2:12" s="9" customFormat="1" ht="19.899999999999999" hidden="1" customHeight="1" x14ac:dyDescent="0.2">
      <c r="B100" s="103"/>
      <c r="D100" s="104" t="s">
        <v>90</v>
      </c>
      <c r="E100" s="105"/>
      <c r="F100" s="105"/>
      <c r="G100" s="105"/>
      <c r="H100" s="105"/>
      <c r="I100" s="105"/>
      <c r="J100" s="106">
        <f>J154</f>
        <v>0</v>
      </c>
      <c r="L100" s="103"/>
    </row>
    <row r="101" spans="2:12" s="8" customFormat="1" ht="24.95" hidden="1" customHeight="1" x14ac:dyDescent="0.2">
      <c r="B101" s="99"/>
      <c r="D101" s="100" t="s">
        <v>91</v>
      </c>
      <c r="E101" s="101"/>
      <c r="F101" s="101"/>
      <c r="G101" s="101"/>
      <c r="H101" s="101"/>
      <c r="I101" s="101"/>
      <c r="J101" s="102">
        <f>J156</f>
        <v>0</v>
      </c>
      <c r="L101" s="99"/>
    </row>
    <row r="102" spans="2:12" s="9" customFormat="1" ht="19.899999999999999" hidden="1" customHeight="1" x14ac:dyDescent="0.2">
      <c r="B102" s="103"/>
      <c r="D102" s="104" t="s">
        <v>92</v>
      </c>
      <c r="E102" s="105"/>
      <c r="F102" s="105"/>
      <c r="G102" s="105"/>
      <c r="H102" s="105"/>
      <c r="I102" s="105"/>
      <c r="J102" s="106">
        <f>J157</f>
        <v>0</v>
      </c>
      <c r="L102" s="103"/>
    </row>
    <row r="103" spans="2:12" s="1" customFormat="1" ht="21.75" hidden="1" customHeight="1" x14ac:dyDescent="0.2">
      <c r="B103" s="25"/>
      <c r="L103" s="25"/>
    </row>
    <row r="104" spans="2:12" s="1" customFormat="1" ht="6.95" hidden="1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5" spans="2:12" hidden="1" x14ac:dyDescent="0.2"/>
    <row r="106" spans="2:12" hidden="1" x14ac:dyDescent="0.2"/>
    <row r="107" spans="2:12" hidden="1" x14ac:dyDescent="0.2"/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 x14ac:dyDescent="0.2">
      <c r="B109" s="25"/>
      <c r="C109" s="17" t="s">
        <v>93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2" customHeight="1" x14ac:dyDescent="0.2">
      <c r="B111" s="25"/>
      <c r="C111" s="22" t="s">
        <v>13</v>
      </c>
      <c r="L111" s="25"/>
    </row>
    <row r="112" spans="2:12" s="1" customFormat="1" ht="16.5" customHeight="1" x14ac:dyDescent="0.2">
      <c r="B112" s="25"/>
      <c r="E112" s="191" t="str">
        <f>E7</f>
        <v>MHTH - Oprava fasády južnej strany budovy CHUV</v>
      </c>
      <c r="F112" s="192"/>
      <c r="G112" s="192"/>
      <c r="H112" s="192"/>
      <c r="L112" s="25"/>
    </row>
    <row r="113" spans="2:65" s="1" customFormat="1" ht="12" customHeight="1" x14ac:dyDescent="0.2">
      <c r="B113" s="25"/>
      <c r="C113" s="22" t="s">
        <v>80</v>
      </c>
      <c r="L113" s="25"/>
    </row>
    <row r="114" spans="2:65" s="1" customFormat="1" ht="16.5" customHeight="1" x14ac:dyDescent="0.2">
      <c r="B114" s="25"/>
      <c r="E114" s="160" t="str">
        <f>E9</f>
        <v>Objekt0 - OPRAVA FASADY</v>
      </c>
      <c r="F114" s="190"/>
      <c r="G114" s="190"/>
      <c r="H114" s="190"/>
      <c r="L114" s="25"/>
    </row>
    <row r="115" spans="2:65" s="1" customFormat="1" ht="6.95" customHeight="1" x14ac:dyDescent="0.2">
      <c r="B115" s="25"/>
      <c r="L115" s="25"/>
    </row>
    <row r="116" spans="2:65" s="1" customFormat="1" ht="12" customHeight="1" x14ac:dyDescent="0.2">
      <c r="B116" s="25"/>
      <c r="C116" s="22" t="s">
        <v>17</v>
      </c>
      <c r="F116" s="20" t="str">
        <f>F12</f>
        <v xml:space="preserve"> </v>
      </c>
      <c r="I116" s="22" t="s">
        <v>19</v>
      </c>
      <c r="J116" s="48" t="str">
        <f>IF(J12="","",J12)</f>
        <v>15. 8. 2025</v>
      </c>
      <c r="L116" s="25"/>
    </row>
    <row r="117" spans="2:65" s="1" customFormat="1" ht="6.95" customHeight="1" x14ac:dyDescent="0.2">
      <c r="B117" s="25"/>
      <c r="L117" s="25"/>
    </row>
    <row r="118" spans="2:65" s="1" customFormat="1" ht="15.2" customHeight="1" x14ac:dyDescent="0.2">
      <c r="B118" s="25"/>
      <c r="C118" s="22" t="s">
        <v>21</v>
      </c>
      <c r="F118" s="20" t="str">
        <f>E15</f>
        <v xml:space="preserve"> </v>
      </c>
      <c r="I118" s="22" t="s">
        <v>25</v>
      </c>
      <c r="J118" s="23" t="str">
        <f>E21</f>
        <v xml:space="preserve"> </v>
      </c>
      <c r="L118" s="25"/>
    </row>
    <row r="119" spans="2:65" s="1" customFormat="1" ht="15.2" customHeight="1" x14ac:dyDescent="0.2">
      <c r="B119" s="25"/>
      <c r="C119" s="22" t="s">
        <v>24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10" customFormat="1" ht="29.25" customHeight="1" x14ac:dyDescent="0.2">
      <c r="B121" s="107"/>
      <c r="C121" s="108" t="s">
        <v>94</v>
      </c>
      <c r="D121" s="109" t="s">
        <v>54</v>
      </c>
      <c r="E121" s="109" t="s">
        <v>50</v>
      </c>
      <c r="F121" s="109" t="s">
        <v>51</v>
      </c>
      <c r="G121" s="109" t="s">
        <v>95</v>
      </c>
      <c r="H121" s="109" t="s">
        <v>96</v>
      </c>
      <c r="I121" s="109" t="s">
        <v>97</v>
      </c>
      <c r="J121" s="110" t="s">
        <v>84</v>
      </c>
      <c r="K121" s="111" t="s">
        <v>98</v>
      </c>
      <c r="L121" s="107"/>
      <c r="M121" s="55" t="s">
        <v>1</v>
      </c>
      <c r="N121" s="56" t="s">
        <v>33</v>
      </c>
      <c r="O121" s="56" t="s">
        <v>99</v>
      </c>
      <c r="P121" s="56" t="s">
        <v>100</v>
      </c>
      <c r="Q121" s="56" t="s">
        <v>101</v>
      </c>
      <c r="R121" s="56" t="s">
        <v>102</v>
      </c>
      <c r="S121" s="56" t="s">
        <v>103</v>
      </c>
      <c r="T121" s="57" t="s">
        <v>104</v>
      </c>
    </row>
    <row r="122" spans="2:65" s="1" customFormat="1" ht="22.9" customHeight="1" x14ac:dyDescent="0.25">
      <c r="B122" s="25"/>
      <c r="C122" s="60" t="s">
        <v>85</v>
      </c>
      <c r="J122" s="112">
        <f>J123+J156</f>
        <v>0</v>
      </c>
      <c r="L122" s="25"/>
      <c r="M122" s="58"/>
      <c r="N122" s="49"/>
      <c r="O122" s="49"/>
      <c r="P122" s="113" t="e">
        <f>P123+P154</f>
        <v>#REF!</v>
      </c>
      <c r="Q122" s="49"/>
      <c r="R122" s="113" t="e">
        <f>R123+R154</f>
        <v>#REF!</v>
      </c>
      <c r="S122" s="49"/>
      <c r="T122" s="114" t="e">
        <f>T123+T154</f>
        <v>#REF!</v>
      </c>
      <c r="AT122" s="13" t="s">
        <v>68</v>
      </c>
      <c r="AU122" s="13" t="s">
        <v>86</v>
      </c>
      <c r="BK122" s="115" t="e">
        <f>BK123+BK154</f>
        <v>#REF!</v>
      </c>
    </row>
    <row r="123" spans="2:65" s="11" customFormat="1" ht="25.9" customHeight="1" x14ac:dyDescent="0.2">
      <c r="B123" s="116"/>
      <c r="D123" s="117" t="s">
        <v>68</v>
      </c>
      <c r="E123" s="118" t="s">
        <v>105</v>
      </c>
      <c r="F123" s="118" t="s">
        <v>106</v>
      </c>
      <c r="J123" s="119">
        <f>BK123</f>
        <v>0</v>
      </c>
      <c r="L123" s="116"/>
      <c r="M123" s="120"/>
      <c r="P123" s="121">
        <f>P124+P133+P152</f>
        <v>349.65098</v>
      </c>
      <c r="R123" s="121">
        <f>R124+R133+R152</f>
        <v>5.6659666199999998</v>
      </c>
      <c r="T123" s="122">
        <f>T124+T133+T152</f>
        <v>0.70000000000000007</v>
      </c>
      <c r="AR123" s="117" t="s">
        <v>77</v>
      </c>
      <c r="AT123" s="123" t="s">
        <v>68</v>
      </c>
      <c r="AU123" s="123" t="s">
        <v>69</v>
      </c>
      <c r="AY123" s="117" t="s">
        <v>107</v>
      </c>
      <c r="BK123" s="124">
        <f>BK124+BK133+BK152</f>
        <v>0</v>
      </c>
    </row>
    <row r="124" spans="2:65" s="11" customFormat="1" ht="22.9" customHeight="1" x14ac:dyDescent="0.2">
      <c r="B124" s="116"/>
      <c r="D124" s="117" t="s">
        <v>68</v>
      </c>
      <c r="E124" s="125" t="s">
        <v>108</v>
      </c>
      <c r="F124" s="125" t="s">
        <v>109</v>
      </c>
      <c r="J124" s="126">
        <f>BK124</f>
        <v>0</v>
      </c>
      <c r="L124" s="116"/>
      <c r="M124" s="120"/>
      <c r="P124" s="121">
        <f>SUM(P125:P132)</f>
        <v>151.85808</v>
      </c>
      <c r="R124" s="121">
        <f>SUM(R125:R132)</f>
        <v>2.5030976200000001</v>
      </c>
      <c r="T124" s="122">
        <f>SUM(T125:T132)</f>
        <v>0</v>
      </c>
      <c r="AR124" s="117" t="s">
        <v>77</v>
      </c>
      <c r="AT124" s="123" t="s">
        <v>68</v>
      </c>
      <c r="AU124" s="123" t="s">
        <v>77</v>
      </c>
      <c r="AY124" s="117" t="s">
        <v>107</v>
      </c>
      <c r="BK124" s="124">
        <f>SUM(BK125:BK132)</f>
        <v>0</v>
      </c>
    </row>
    <row r="125" spans="2:65" s="1" customFormat="1" ht="37.9" customHeight="1" x14ac:dyDescent="0.2">
      <c r="B125" s="127"/>
      <c r="C125" s="128" t="s">
        <v>77</v>
      </c>
      <c r="D125" s="128" t="s">
        <v>110</v>
      </c>
      <c r="E125" s="129" t="s">
        <v>111</v>
      </c>
      <c r="F125" s="130" t="s">
        <v>112</v>
      </c>
      <c r="G125" s="131" t="s">
        <v>113</v>
      </c>
      <c r="H125" s="132">
        <v>22</v>
      </c>
      <c r="I125" s="133"/>
      <c r="J125" s="133">
        <f t="shared" ref="J125:J132" si="0">ROUND(I125*H125,2)</f>
        <v>0</v>
      </c>
      <c r="K125" s="134"/>
      <c r="L125" s="25"/>
      <c r="M125" s="135" t="s">
        <v>1</v>
      </c>
      <c r="N125" s="136" t="s">
        <v>35</v>
      </c>
      <c r="O125" s="137">
        <v>8.2040000000000002E-2</v>
      </c>
      <c r="P125" s="137">
        <f t="shared" ref="P125:P132" si="1">O125*H125</f>
        <v>1.80488</v>
      </c>
      <c r="Q125" s="137">
        <v>2.0571000000000001E-4</v>
      </c>
      <c r="R125" s="137">
        <f t="shared" ref="R125:R132" si="2">Q125*H125</f>
        <v>4.5256200000000002E-3</v>
      </c>
      <c r="S125" s="137">
        <v>0</v>
      </c>
      <c r="T125" s="138">
        <f t="shared" ref="T125:T132" si="3">S125*H125</f>
        <v>0</v>
      </c>
      <c r="AR125" s="139" t="s">
        <v>114</v>
      </c>
      <c r="AT125" s="139" t="s">
        <v>110</v>
      </c>
      <c r="AU125" s="139" t="s">
        <v>115</v>
      </c>
      <c r="AY125" s="13" t="s">
        <v>107</v>
      </c>
      <c r="BE125" s="140">
        <f t="shared" ref="BE125:BE132" si="4">IF(N125="základná",J125,0)</f>
        <v>0</v>
      </c>
      <c r="BF125" s="140">
        <f t="shared" ref="BF125:BF132" si="5">IF(N125="znížená",J125,0)</f>
        <v>0</v>
      </c>
      <c r="BG125" s="140">
        <f t="shared" ref="BG125:BG132" si="6">IF(N125="zákl. prenesená",J125,0)</f>
        <v>0</v>
      </c>
      <c r="BH125" s="140">
        <f t="shared" ref="BH125:BH132" si="7">IF(N125="zníž. prenesená",J125,0)</f>
        <v>0</v>
      </c>
      <c r="BI125" s="140">
        <f t="shared" ref="BI125:BI132" si="8">IF(N125="nulová",J125,0)</f>
        <v>0</v>
      </c>
      <c r="BJ125" s="13" t="s">
        <v>115</v>
      </c>
      <c r="BK125" s="140">
        <f t="shared" ref="BK125:BK132" si="9">ROUND(I125*H125,2)</f>
        <v>0</v>
      </c>
      <c r="BL125" s="13" t="s">
        <v>114</v>
      </c>
      <c r="BM125" s="139" t="s">
        <v>115</v>
      </c>
    </row>
    <row r="126" spans="2:65" s="1" customFormat="1" ht="24.2" customHeight="1" x14ac:dyDescent="0.2">
      <c r="B126" s="127"/>
      <c r="C126" s="128" t="s">
        <v>115</v>
      </c>
      <c r="D126" s="128" t="s">
        <v>110</v>
      </c>
      <c r="E126" s="129" t="s">
        <v>116</v>
      </c>
      <c r="F126" s="130" t="s">
        <v>117</v>
      </c>
      <c r="G126" s="131" t="s">
        <v>113</v>
      </c>
      <c r="H126" s="132">
        <v>60</v>
      </c>
      <c r="I126" s="133"/>
      <c r="J126" s="133">
        <f t="shared" si="0"/>
        <v>0</v>
      </c>
      <c r="K126" s="134"/>
      <c r="L126" s="25"/>
      <c r="M126" s="135" t="s">
        <v>1</v>
      </c>
      <c r="N126" s="136" t="s">
        <v>35</v>
      </c>
      <c r="O126" s="137">
        <v>9.6310000000000007E-2</v>
      </c>
      <c r="P126" s="137">
        <f t="shared" si="1"/>
        <v>5.7786000000000008</v>
      </c>
      <c r="Q126" s="137">
        <v>6.3990000000000002E-3</v>
      </c>
      <c r="R126" s="137">
        <f t="shared" si="2"/>
        <v>0.38394</v>
      </c>
      <c r="S126" s="137">
        <v>0</v>
      </c>
      <c r="T126" s="138">
        <f t="shared" si="3"/>
        <v>0</v>
      </c>
      <c r="AR126" s="139" t="s">
        <v>114</v>
      </c>
      <c r="AT126" s="139" t="s">
        <v>110</v>
      </c>
      <c r="AU126" s="139" t="s">
        <v>115</v>
      </c>
      <c r="AY126" s="13" t="s">
        <v>107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115</v>
      </c>
      <c r="BK126" s="140">
        <f t="shared" si="9"/>
        <v>0</v>
      </c>
      <c r="BL126" s="13" t="s">
        <v>114</v>
      </c>
      <c r="BM126" s="139" t="s">
        <v>114</v>
      </c>
    </row>
    <row r="127" spans="2:65" s="1" customFormat="1" ht="24.2" customHeight="1" x14ac:dyDescent="0.2">
      <c r="B127" s="127"/>
      <c r="C127" s="128" t="s">
        <v>118</v>
      </c>
      <c r="D127" s="128" t="s">
        <v>110</v>
      </c>
      <c r="E127" s="129" t="s">
        <v>119</v>
      </c>
      <c r="F127" s="130" t="s">
        <v>120</v>
      </c>
      <c r="G127" s="131" t="s">
        <v>113</v>
      </c>
      <c r="H127" s="132">
        <v>120</v>
      </c>
      <c r="I127" s="133"/>
      <c r="J127" s="133">
        <f t="shared" si="0"/>
        <v>0</v>
      </c>
      <c r="K127" s="134"/>
      <c r="L127" s="25"/>
      <c r="M127" s="135" t="s">
        <v>1</v>
      </c>
      <c r="N127" s="136" t="s">
        <v>35</v>
      </c>
      <c r="O127" s="137">
        <v>9.2050000000000007E-2</v>
      </c>
      <c r="P127" s="137">
        <f t="shared" si="1"/>
        <v>11.046000000000001</v>
      </c>
      <c r="Q127" s="137">
        <v>2.2499999999999999E-4</v>
      </c>
      <c r="R127" s="137">
        <f t="shared" si="2"/>
        <v>2.7E-2</v>
      </c>
      <c r="S127" s="137">
        <v>0</v>
      </c>
      <c r="T127" s="138">
        <f t="shared" si="3"/>
        <v>0</v>
      </c>
      <c r="AR127" s="139" t="s">
        <v>114</v>
      </c>
      <c r="AT127" s="139" t="s">
        <v>110</v>
      </c>
      <c r="AU127" s="139" t="s">
        <v>115</v>
      </c>
      <c r="AY127" s="13" t="s">
        <v>107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115</v>
      </c>
      <c r="BK127" s="140">
        <f t="shared" si="9"/>
        <v>0</v>
      </c>
      <c r="BL127" s="13" t="s">
        <v>114</v>
      </c>
      <c r="BM127" s="139" t="s">
        <v>108</v>
      </c>
    </row>
    <row r="128" spans="2:65" s="1" customFormat="1" ht="24.2" customHeight="1" x14ac:dyDescent="0.2">
      <c r="B128" s="127"/>
      <c r="C128" s="128" t="s">
        <v>114</v>
      </c>
      <c r="D128" s="128" t="s">
        <v>110</v>
      </c>
      <c r="E128" s="129" t="s">
        <v>121</v>
      </c>
      <c r="F128" s="130" t="s">
        <v>122</v>
      </c>
      <c r="G128" s="131" t="s">
        <v>113</v>
      </c>
      <c r="H128" s="132">
        <v>60</v>
      </c>
      <c r="I128" s="133"/>
      <c r="J128" s="133">
        <f t="shared" si="0"/>
        <v>0</v>
      </c>
      <c r="K128" s="134"/>
      <c r="L128" s="25"/>
      <c r="M128" s="135" t="s">
        <v>1</v>
      </c>
      <c r="N128" s="136" t="s">
        <v>35</v>
      </c>
      <c r="O128" s="137">
        <v>0.31801000000000001</v>
      </c>
      <c r="P128" s="137">
        <f t="shared" si="1"/>
        <v>19.0806</v>
      </c>
      <c r="Q128" s="137">
        <v>4.9350000000000002E-3</v>
      </c>
      <c r="R128" s="137">
        <f t="shared" si="2"/>
        <v>0.29610000000000003</v>
      </c>
      <c r="S128" s="137">
        <v>0</v>
      </c>
      <c r="T128" s="138">
        <f t="shared" si="3"/>
        <v>0</v>
      </c>
      <c r="AR128" s="139" t="s">
        <v>114</v>
      </c>
      <c r="AT128" s="139" t="s">
        <v>110</v>
      </c>
      <c r="AU128" s="139" t="s">
        <v>115</v>
      </c>
      <c r="AY128" s="13" t="s">
        <v>107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115</v>
      </c>
      <c r="BK128" s="140">
        <f t="shared" si="9"/>
        <v>0</v>
      </c>
      <c r="BL128" s="13" t="s">
        <v>114</v>
      </c>
      <c r="BM128" s="139" t="s">
        <v>123</v>
      </c>
    </row>
    <row r="129" spans="2:65" s="1" customFormat="1" ht="24.2" customHeight="1" x14ac:dyDescent="0.2">
      <c r="B129" s="127"/>
      <c r="C129" s="128" t="s">
        <v>124</v>
      </c>
      <c r="D129" s="128" t="s">
        <v>110</v>
      </c>
      <c r="E129" s="129" t="s">
        <v>125</v>
      </c>
      <c r="F129" s="130" t="s">
        <v>126</v>
      </c>
      <c r="G129" s="131" t="s">
        <v>113</v>
      </c>
      <c r="H129" s="132">
        <v>160</v>
      </c>
      <c r="I129" s="133"/>
      <c r="J129" s="133">
        <f t="shared" si="0"/>
        <v>0</v>
      </c>
      <c r="K129" s="134"/>
      <c r="L129" s="25"/>
      <c r="M129" s="135" t="s">
        <v>1</v>
      </c>
      <c r="N129" s="136" t="s">
        <v>35</v>
      </c>
      <c r="O129" s="137">
        <v>0.38796999999999998</v>
      </c>
      <c r="P129" s="137">
        <f t="shared" si="1"/>
        <v>62.075199999999995</v>
      </c>
      <c r="Q129" s="137">
        <v>4.725E-3</v>
      </c>
      <c r="R129" s="137">
        <f t="shared" si="2"/>
        <v>0.75600000000000001</v>
      </c>
      <c r="S129" s="137">
        <v>0</v>
      </c>
      <c r="T129" s="138">
        <f t="shared" si="3"/>
        <v>0</v>
      </c>
      <c r="AR129" s="139" t="s">
        <v>114</v>
      </c>
      <c r="AT129" s="139" t="s">
        <v>110</v>
      </c>
      <c r="AU129" s="139" t="s">
        <v>115</v>
      </c>
      <c r="AY129" s="13" t="s">
        <v>107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115</v>
      </c>
      <c r="BK129" s="140">
        <f t="shared" si="9"/>
        <v>0</v>
      </c>
      <c r="BL129" s="13" t="s">
        <v>114</v>
      </c>
      <c r="BM129" s="139" t="s">
        <v>127</v>
      </c>
    </row>
    <row r="130" spans="2:65" s="1" customFormat="1" ht="24.2" customHeight="1" x14ac:dyDescent="0.2">
      <c r="B130" s="127"/>
      <c r="C130" s="128" t="s">
        <v>108</v>
      </c>
      <c r="D130" s="128" t="s">
        <v>110</v>
      </c>
      <c r="E130" s="129" t="s">
        <v>128</v>
      </c>
      <c r="F130" s="130" t="s">
        <v>129</v>
      </c>
      <c r="G130" s="131" t="s">
        <v>113</v>
      </c>
      <c r="H130" s="132">
        <v>20</v>
      </c>
      <c r="I130" s="133"/>
      <c r="J130" s="133">
        <f t="shared" si="0"/>
        <v>0</v>
      </c>
      <c r="K130" s="134"/>
      <c r="L130" s="25"/>
      <c r="M130" s="135" t="s">
        <v>1</v>
      </c>
      <c r="N130" s="136" t="s">
        <v>35</v>
      </c>
      <c r="O130" s="137">
        <v>0.37787999999999999</v>
      </c>
      <c r="P130" s="137">
        <f t="shared" si="1"/>
        <v>7.5575999999999999</v>
      </c>
      <c r="Q130" s="137">
        <v>4.3E-3</v>
      </c>
      <c r="R130" s="137">
        <f t="shared" si="2"/>
        <v>8.5999999999999993E-2</v>
      </c>
      <c r="S130" s="137">
        <v>0</v>
      </c>
      <c r="T130" s="138">
        <f t="shared" si="3"/>
        <v>0</v>
      </c>
      <c r="AR130" s="139" t="s">
        <v>114</v>
      </c>
      <c r="AT130" s="139" t="s">
        <v>110</v>
      </c>
      <c r="AU130" s="139" t="s">
        <v>115</v>
      </c>
      <c r="AY130" s="13" t="s">
        <v>107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115</v>
      </c>
      <c r="BK130" s="140">
        <f t="shared" si="9"/>
        <v>0</v>
      </c>
      <c r="BL130" s="13" t="s">
        <v>114</v>
      </c>
      <c r="BM130" s="139" t="s">
        <v>130</v>
      </c>
    </row>
    <row r="131" spans="2:65" s="1" customFormat="1" ht="24.2" customHeight="1" x14ac:dyDescent="0.2">
      <c r="B131" s="127"/>
      <c r="C131" s="128" t="s">
        <v>131</v>
      </c>
      <c r="D131" s="128" t="s">
        <v>110</v>
      </c>
      <c r="E131" s="129" t="s">
        <v>132</v>
      </c>
      <c r="F131" s="130" t="s">
        <v>133</v>
      </c>
      <c r="G131" s="131" t="s">
        <v>113</v>
      </c>
      <c r="H131" s="132">
        <v>180</v>
      </c>
      <c r="I131" s="133"/>
      <c r="J131" s="133">
        <f t="shared" si="0"/>
        <v>0</v>
      </c>
      <c r="K131" s="134"/>
      <c r="L131" s="25"/>
      <c r="M131" s="135" t="s">
        <v>1</v>
      </c>
      <c r="N131" s="136" t="s">
        <v>35</v>
      </c>
      <c r="O131" s="137">
        <v>0.20105999999999999</v>
      </c>
      <c r="P131" s="137">
        <f t="shared" si="1"/>
        <v>36.190799999999996</v>
      </c>
      <c r="Q131" s="137">
        <v>5.1539999999999997E-3</v>
      </c>
      <c r="R131" s="137">
        <f t="shared" si="2"/>
        <v>0.92771999999999999</v>
      </c>
      <c r="S131" s="137">
        <v>0</v>
      </c>
      <c r="T131" s="138">
        <f t="shared" si="3"/>
        <v>0</v>
      </c>
      <c r="AR131" s="139" t="s">
        <v>114</v>
      </c>
      <c r="AT131" s="139" t="s">
        <v>110</v>
      </c>
      <c r="AU131" s="139" t="s">
        <v>115</v>
      </c>
      <c r="AY131" s="13" t="s">
        <v>107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115</v>
      </c>
      <c r="BK131" s="140">
        <f t="shared" si="9"/>
        <v>0</v>
      </c>
      <c r="BL131" s="13" t="s">
        <v>114</v>
      </c>
      <c r="BM131" s="139" t="s">
        <v>134</v>
      </c>
    </row>
    <row r="132" spans="2:65" s="1" customFormat="1" ht="24.2" customHeight="1" x14ac:dyDescent="0.2">
      <c r="B132" s="127"/>
      <c r="C132" s="128" t="s">
        <v>123</v>
      </c>
      <c r="D132" s="128" t="s">
        <v>110</v>
      </c>
      <c r="E132" s="129" t="s">
        <v>135</v>
      </c>
      <c r="F132" s="130" t="s">
        <v>136</v>
      </c>
      <c r="G132" s="131" t="s">
        <v>137</v>
      </c>
      <c r="H132" s="132">
        <v>40</v>
      </c>
      <c r="I132" s="133"/>
      <c r="J132" s="133">
        <f t="shared" si="0"/>
        <v>0</v>
      </c>
      <c r="K132" s="134"/>
      <c r="L132" s="25"/>
      <c r="M132" s="135" t="s">
        <v>1</v>
      </c>
      <c r="N132" s="136" t="s">
        <v>35</v>
      </c>
      <c r="O132" s="137">
        <v>0.20810999999999999</v>
      </c>
      <c r="P132" s="137">
        <f t="shared" si="1"/>
        <v>8.3243999999999989</v>
      </c>
      <c r="Q132" s="137">
        <v>5.4529999999999997E-4</v>
      </c>
      <c r="R132" s="137">
        <f t="shared" si="2"/>
        <v>2.1811999999999998E-2</v>
      </c>
      <c r="S132" s="137">
        <v>0</v>
      </c>
      <c r="T132" s="138">
        <f t="shared" si="3"/>
        <v>0</v>
      </c>
      <c r="AR132" s="139" t="s">
        <v>114</v>
      </c>
      <c r="AT132" s="139" t="s">
        <v>110</v>
      </c>
      <c r="AU132" s="139" t="s">
        <v>115</v>
      </c>
      <c r="AY132" s="13" t="s">
        <v>107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115</v>
      </c>
      <c r="BK132" s="140">
        <f t="shared" si="9"/>
        <v>0</v>
      </c>
      <c r="BL132" s="13" t="s">
        <v>114</v>
      </c>
      <c r="BM132" s="139" t="s">
        <v>138</v>
      </c>
    </row>
    <row r="133" spans="2:65" s="11" customFormat="1" ht="22.9" customHeight="1" x14ac:dyDescent="0.2">
      <c r="B133" s="116"/>
      <c r="D133" s="117" t="s">
        <v>68</v>
      </c>
      <c r="E133" s="125" t="s">
        <v>139</v>
      </c>
      <c r="F133" s="125" t="s">
        <v>140</v>
      </c>
      <c r="J133" s="126">
        <f>SUM(J134:J153)</f>
        <v>0</v>
      </c>
      <c r="L133" s="116"/>
      <c r="M133" s="120"/>
      <c r="P133" s="121">
        <f>SUM(P134:P151)</f>
        <v>148.53290000000001</v>
      </c>
      <c r="R133" s="121">
        <f>SUM(R134:R151)</f>
        <v>3.1628689999999997</v>
      </c>
      <c r="T133" s="122">
        <f>SUM(T134:T151)</f>
        <v>0.70000000000000007</v>
      </c>
      <c r="AR133" s="117" t="s">
        <v>77</v>
      </c>
      <c r="AT133" s="123" t="s">
        <v>68</v>
      </c>
      <c r="AU133" s="123" t="s">
        <v>77</v>
      </c>
      <c r="AY133" s="117" t="s">
        <v>107</v>
      </c>
      <c r="BK133" s="124">
        <f>SUM(BK134:BK151)</f>
        <v>0</v>
      </c>
    </row>
    <row r="134" spans="2:65" s="1" customFormat="1" ht="37.9" customHeight="1" x14ac:dyDescent="0.2">
      <c r="B134" s="127"/>
      <c r="C134" s="128" t="s">
        <v>139</v>
      </c>
      <c r="D134" s="128" t="s">
        <v>110</v>
      </c>
      <c r="E134" s="129" t="s">
        <v>141</v>
      </c>
      <c r="F134" s="130" t="s">
        <v>142</v>
      </c>
      <c r="G134" s="131" t="s">
        <v>113</v>
      </c>
      <c r="H134" s="132">
        <v>200</v>
      </c>
      <c r="I134" s="133"/>
      <c r="J134" s="133">
        <f t="shared" ref="J134:J153" si="10">ROUND(I134*H134,2)</f>
        <v>0</v>
      </c>
      <c r="K134" s="134"/>
      <c r="L134" s="25"/>
      <c r="M134" s="135" t="s">
        <v>1</v>
      </c>
      <c r="N134" s="136" t="s">
        <v>35</v>
      </c>
      <c r="O134" s="137">
        <v>0.11366999999999999</v>
      </c>
      <c r="P134" s="137">
        <f t="shared" ref="P134:P141" si="11">O134*H134</f>
        <v>22.733999999999998</v>
      </c>
      <c r="Q134" s="137">
        <v>1.575E-2</v>
      </c>
      <c r="R134" s="137">
        <f t="shared" ref="R134:R141" si="12">Q134*H134</f>
        <v>3.15</v>
      </c>
      <c r="S134" s="137">
        <v>0</v>
      </c>
      <c r="T134" s="138">
        <f t="shared" ref="T134:T141" si="13">S134*H134</f>
        <v>0</v>
      </c>
      <c r="AR134" s="139" t="s">
        <v>114</v>
      </c>
      <c r="AT134" s="139" t="s">
        <v>110</v>
      </c>
      <c r="AU134" s="139" t="s">
        <v>115</v>
      </c>
      <c r="AY134" s="13" t="s">
        <v>107</v>
      </c>
      <c r="BE134" s="140">
        <f t="shared" ref="BE134:BE141" si="14">IF(N134="základná",J134,0)</f>
        <v>0</v>
      </c>
      <c r="BF134" s="140">
        <f t="shared" ref="BF134:BF141" si="15">IF(N134="znížená",J134,0)</f>
        <v>0</v>
      </c>
      <c r="BG134" s="140">
        <f t="shared" ref="BG134:BG141" si="16">IF(N134="zákl. prenesená",J134,0)</f>
        <v>0</v>
      </c>
      <c r="BH134" s="140">
        <f t="shared" ref="BH134:BH141" si="17">IF(N134="zníž. prenesená",J134,0)</f>
        <v>0</v>
      </c>
      <c r="BI134" s="140">
        <f t="shared" ref="BI134:BI141" si="18">IF(N134="nulová",J134,0)</f>
        <v>0</v>
      </c>
      <c r="BJ134" s="13" t="s">
        <v>115</v>
      </c>
      <c r="BK134" s="140">
        <f t="shared" ref="BK134:BK141" si="19">ROUND(I134*H134,2)</f>
        <v>0</v>
      </c>
      <c r="BL134" s="13" t="s">
        <v>114</v>
      </c>
      <c r="BM134" s="139" t="s">
        <v>143</v>
      </c>
    </row>
    <row r="135" spans="2:65" s="1" customFormat="1" ht="37.9" customHeight="1" x14ac:dyDescent="0.2">
      <c r="B135" s="127"/>
      <c r="C135" s="128" t="s">
        <v>127</v>
      </c>
      <c r="D135" s="128" t="s">
        <v>110</v>
      </c>
      <c r="E135" s="129" t="s">
        <v>144</v>
      </c>
      <c r="F135" s="130" t="s">
        <v>145</v>
      </c>
      <c r="G135" s="131" t="s">
        <v>113</v>
      </c>
      <c r="H135" s="132">
        <v>200</v>
      </c>
      <c r="I135" s="133"/>
      <c r="J135" s="133">
        <f t="shared" si="10"/>
        <v>0</v>
      </c>
      <c r="K135" s="134"/>
      <c r="L135" s="25"/>
      <c r="M135" s="135" t="s">
        <v>1</v>
      </c>
      <c r="N135" s="136" t="s">
        <v>35</v>
      </c>
      <c r="O135" s="137">
        <v>0.1</v>
      </c>
      <c r="P135" s="137">
        <f t="shared" si="11"/>
        <v>20</v>
      </c>
      <c r="Q135" s="137">
        <v>0</v>
      </c>
      <c r="R135" s="137">
        <f t="shared" si="12"/>
        <v>0</v>
      </c>
      <c r="S135" s="137">
        <v>0</v>
      </c>
      <c r="T135" s="138">
        <f t="shared" si="13"/>
        <v>0</v>
      </c>
      <c r="AR135" s="139" t="s">
        <v>114</v>
      </c>
      <c r="AT135" s="139" t="s">
        <v>110</v>
      </c>
      <c r="AU135" s="139" t="s">
        <v>115</v>
      </c>
      <c r="AY135" s="13" t="s">
        <v>107</v>
      </c>
      <c r="BE135" s="140">
        <f t="shared" si="14"/>
        <v>0</v>
      </c>
      <c r="BF135" s="140">
        <f t="shared" si="15"/>
        <v>0</v>
      </c>
      <c r="BG135" s="140">
        <f t="shared" si="16"/>
        <v>0</v>
      </c>
      <c r="BH135" s="140">
        <f t="shared" si="17"/>
        <v>0</v>
      </c>
      <c r="BI135" s="140">
        <f t="shared" si="18"/>
        <v>0</v>
      </c>
      <c r="BJ135" s="13" t="s">
        <v>115</v>
      </c>
      <c r="BK135" s="140">
        <f t="shared" si="19"/>
        <v>0</v>
      </c>
      <c r="BL135" s="13" t="s">
        <v>114</v>
      </c>
      <c r="BM135" s="139" t="s">
        <v>146</v>
      </c>
    </row>
    <row r="136" spans="2:65" s="1" customFormat="1" ht="37.9" customHeight="1" x14ac:dyDescent="0.2">
      <c r="B136" s="127"/>
      <c r="C136" s="128" t="s">
        <v>147</v>
      </c>
      <c r="D136" s="128" t="s">
        <v>110</v>
      </c>
      <c r="E136" s="129" t="s">
        <v>148</v>
      </c>
      <c r="F136" s="130" t="s">
        <v>149</v>
      </c>
      <c r="G136" s="131" t="s">
        <v>113</v>
      </c>
      <c r="H136" s="132">
        <v>400</v>
      </c>
      <c r="I136" s="133"/>
      <c r="J136" s="133">
        <f t="shared" si="10"/>
        <v>0</v>
      </c>
      <c r="K136" s="134"/>
      <c r="L136" s="25"/>
      <c r="M136" s="135" t="s">
        <v>1</v>
      </c>
      <c r="N136" s="136" t="s">
        <v>35</v>
      </c>
      <c r="O136" s="137">
        <v>2E-3</v>
      </c>
      <c r="P136" s="137">
        <f t="shared" si="11"/>
        <v>0.8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114</v>
      </c>
      <c r="AT136" s="139" t="s">
        <v>110</v>
      </c>
      <c r="AU136" s="139" t="s">
        <v>115</v>
      </c>
      <c r="AY136" s="13" t="s">
        <v>107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3" t="s">
        <v>115</v>
      </c>
      <c r="BK136" s="140">
        <f t="shared" si="19"/>
        <v>0</v>
      </c>
      <c r="BL136" s="13" t="s">
        <v>114</v>
      </c>
      <c r="BM136" s="139" t="s">
        <v>150</v>
      </c>
    </row>
    <row r="137" spans="2:65" s="1" customFormat="1" ht="33" customHeight="1" x14ac:dyDescent="0.2">
      <c r="B137" s="127"/>
      <c r="C137" s="128" t="s">
        <v>130</v>
      </c>
      <c r="D137" s="128" t="s">
        <v>110</v>
      </c>
      <c r="E137" s="129" t="s">
        <v>151</v>
      </c>
      <c r="F137" s="130" t="s">
        <v>152</v>
      </c>
      <c r="G137" s="131" t="s">
        <v>113</v>
      </c>
      <c r="H137" s="132">
        <v>70</v>
      </c>
      <c r="I137" s="133"/>
      <c r="J137" s="133">
        <f t="shared" si="10"/>
        <v>0</v>
      </c>
      <c r="K137" s="134"/>
      <c r="L137" s="25"/>
      <c r="M137" s="135" t="s">
        <v>1</v>
      </c>
      <c r="N137" s="136" t="s">
        <v>35</v>
      </c>
      <c r="O137" s="137">
        <v>7.8100000000000003E-2</v>
      </c>
      <c r="P137" s="137">
        <f t="shared" si="11"/>
        <v>5.4670000000000005</v>
      </c>
      <c r="Q137" s="137">
        <v>0</v>
      </c>
      <c r="R137" s="137">
        <f t="shared" si="12"/>
        <v>0</v>
      </c>
      <c r="S137" s="137">
        <v>0.01</v>
      </c>
      <c r="T137" s="138">
        <f t="shared" si="13"/>
        <v>0.70000000000000007</v>
      </c>
      <c r="AR137" s="139" t="s">
        <v>114</v>
      </c>
      <c r="AT137" s="139" t="s">
        <v>110</v>
      </c>
      <c r="AU137" s="139" t="s">
        <v>115</v>
      </c>
      <c r="AY137" s="13" t="s">
        <v>107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3" t="s">
        <v>115</v>
      </c>
      <c r="BK137" s="140">
        <f t="shared" si="19"/>
        <v>0</v>
      </c>
      <c r="BL137" s="13" t="s">
        <v>114</v>
      </c>
      <c r="BM137" s="139" t="s">
        <v>153</v>
      </c>
    </row>
    <row r="138" spans="2:65" s="1" customFormat="1" ht="16.5" customHeight="1" x14ac:dyDescent="0.2">
      <c r="B138" s="127"/>
      <c r="C138" s="128" t="s">
        <v>154</v>
      </c>
      <c r="D138" s="128" t="s">
        <v>110</v>
      </c>
      <c r="E138" s="129" t="s">
        <v>155</v>
      </c>
      <c r="F138" s="130" t="s">
        <v>156</v>
      </c>
      <c r="G138" s="131" t="s">
        <v>113</v>
      </c>
      <c r="H138" s="132">
        <v>200</v>
      </c>
      <c r="I138" s="133"/>
      <c r="J138" s="133">
        <f t="shared" si="10"/>
        <v>0</v>
      </c>
      <c r="K138" s="134"/>
      <c r="L138" s="25"/>
      <c r="M138" s="135" t="s">
        <v>1</v>
      </c>
      <c r="N138" s="136" t="s">
        <v>35</v>
      </c>
      <c r="O138" s="137">
        <v>4.0129999999999999E-2</v>
      </c>
      <c r="P138" s="137">
        <f t="shared" si="11"/>
        <v>8.0259999999999998</v>
      </c>
      <c r="Q138" s="137">
        <v>5.4945000000000003E-5</v>
      </c>
      <c r="R138" s="137">
        <f t="shared" si="12"/>
        <v>1.0989000000000001E-2</v>
      </c>
      <c r="S138" s="137">
        <v>0</v>
      </c>
      <c r="T138" s="138">
        <f t="shared" si="13"/>
        <v>0</v>
      </c>
      <c r="AR138" s="139" t="s">
        <v>114</v>
      </c>
      <c r="AT138" s="139" t="s">
        <v>110</v>
      </c>
      <c r="AU138" s="139" t="s">
        <v>115</v>
      </c>
      <c r="AY138" s="13" t="s">
        <v>107</v>
      </c>
      <c r="BE138" s="140">
        <f t="shared" si="14"/>
        <v>0</v>
      </c>
      <c r="BF138" s="140">
        <f t="shared" si="15"/>
        <v>0</v>
      </c>
      <c r="BG138" s="140">
        <f t="shared" si="16"/>
        <v>0</v>
      </c>
      <c r="BH138" s="140">
        <f t="shared" si="17"/>
        <v>0</v>
      </c>
      <c r="BI138" s="140">
        <f t="shared" si="18"/>
        <v>0</v>
      </c>
      <c r="BJ138" s="13" t="s">
        <v>115</v>
      </c>
      <c r="BK138" s="140">
        <f t="shared" si="19"/>
        <v>0</v>
      </c>
      <c r="BL138" s="13" t="s">
        <v>114</v>
      </c>
      <c r="BM138" s="139" t="s">
        <v>157</v>
      </c>
    </row>
    <row r="139" spans="2:65" s="1" customFormat="1" ht="16.5" customHeight="1" x14ac:dyDescent="0.2">
      <c r="B139" s="127"/>
      <c r="C139" s="128" t="s">
        <v>134</v>
      </c>
      <c r="D139" s="128" t="s">
        <v>110</v>
      </c>
      <c r="E139" s="129" t="s">
        <v>158</v>
      </c>
      <c r="F139" s="130" t="s">
        <v>159</v>
      </c>
      <c r="G139" s="131" t="s">
        <v>113</v>
      </c>
      <c r="H139" s="132">
        <v>200</v>
      </c>
      <c r="I139" s="133"/>
      <c r="J139" s="133">
        <f t="shared" si="10"/>
        <v>0</v>
      </c>
      <c r="K139" s="134"/>
      <c r="L139" s="25"/>
      <c r="M139" s="135" t="s">
        <v>1</v>
      </c>
      <c r="N139" s="136" t="s">
        <v>35</v>
      </c>
      <c r="O139" s="137">
        <v>0.04</v>
      </c>
      <c r="P139" s="137">
        <f t="shared" si="11"/>
        <v>8</v>
      </c>
      <c r="Q139" s="137">
        <v>0</v>
      </c>
      <c r="R139" s="137">
        <f t="shared" si="12"/>
        <v>0</v>
      </c>
      <c r="S139" s="137">
        <v>0</v>
      </c>
      <c r="T139" s="138">
        <f t="shared" si="13"/>
        <v>0</v>
      </c>
      <c r="AR139" s="139" t="s">
        <v>114</v>
      </c>
      <c r="AT139" s="139" t="s">
        <v>110</v>
      </c>
      <c r="AU139" s="139" t="s">
        <v>115</v>
      </c>
      <c r="AY139" s="13" t="s">
        <v>107</v>
      </c>
      <c r="BE139" s="140">
        <f t="shared" si="14"/>
        <v>0</v>
      </c>
      <c r="BF139" s="140">
        <f t="shared" si="15"/>
        <v>0</v>
      </c>
      <c r="BG139" s="140">
        <f t="shared" si="16"/>
        <v>0</v>
      </c>
      <c r="BH139" s="140">
        <f t="shared" si="17"/>
        <v>0</v>
      </c>
      <c r="BI139" s="140">
        <f t="shared" si="18"/>
        <v>0</v>
      </c>
      <c r="BJ139" s="13" t="s">
        <v>115</v>
      </c>
      <c r="BK139" s="140">
        <f t="shared" si="19"/>
        <v>0</v>
      </c>
      <c r="BL139" s="13" t="s">
        <v>114</v>
      </c>
      <c r="BM139" s="139" t="s">
        <v>160</v>
      </c>
    </row>
    <row r="140" spans="2:65" s="1" customFormat="1" ht="16.5" customHeight="1" x14ac:dyDescent="0.2">
      <c r="B140" s="127"/>
      <c r="C140" s="128" t="s">
        <v>161</v>
      </c>
      <c r="D140" s="128" t="s">
        <v>110</v>
      </c>
      <c r="E140" s="129" t="s">
        <v>162</v>
      </c>
      <c r="F140" s="130" t="s">
        <v>163</v>
      </c>
      <c r="G140" s="131" t="s">
        <v>113</v>
      </c>
      <c r="H140" s="132">
        <v>24</v>
      </c>
      <c r="I140" s="133"/>
      <c r="J140" s="133">
        <f t="shared" si="10"/>
        <v>0</v>
      </c>
      <c r="K140" s="134"/>
      <c r="L140" s="25"/>
      <c r="M140" s="135" t="s">
        <v>1</v>
      </c>
      <c r="N140" s="136" t="s">
        <v>35</v>
      </c>
      <c r="O140" s="137">
        <v>0.23200000000000001</v>
      </c>
      <c r="P140" s="137">
        <f t="shared" si="11"/>
        <v>5.5680000000000005</v>
      </c>
      <c r="Q140" s="137">
        <v>0</v>
      </c>
      <c r="R140" s="137">
        <f t="shared" si="12"/>
        <v>0</v>
      </c>
      <c r="S140" s="137">
        <v>0</v>
      </c>
      <c r="T140" s="138">
        <f t="shared" si="13"/>
        <v>0</v>
      </c>
      <c r="AR140" s="139" t="s">
        <v>114</v>
      </c>
      <c r="AT140" s="139" t="s">
        <v>110</v>
      </c>
      <c r="AU140" s="139" t="s">
        <v>115</v>
      </c>
      <c r="AY140" s="13" t="s">
        <v>107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3" t="s">
        <v>115</v>
      </c>
      <c r="BK140" s="140">
        <f t="shared" si="19"/>
        <v>0</v>
      </c>
      <c r="BL140" s="13" t="s">
        <v>114</v>
      </c>
      <c r="BM140" s="139" t="s">
        <v>164</v>
      </c>
    </row>
    <row r="141" spans="2:65" s="1" customFormat="1" ht="16.5" customHeight="1" x14ac:dyDescent="0.2">
      <c r="B141" s="127"/>
      <c r="C141" s="128" t="s">
        <v>138</v>
      </c>
      <c r="D141" s="128" t="s">
        <v>110</v>
      </c>
      <c r="E141" s="129" t="s">
        <v>165</v>
      </c>
      <c r="F141" s="130" t="s">
        <v>166</v>
      </c>
      <c r="G141" s="131" t="s">
        <v>113</v>
      </c>
      <c r="H141" s="132">
        <v>180</v>
      </c>
      <c r="I141" s="133"/>
      <c r="J141" s="133">
        <f t="shared" si="10"/>
        <v>0</v>
      </c>
      <c r="K141" s="134"/>
      <c r="L141" s="25"/>
      <c r="M141" s="135" t="s">
        <v>1</v>
      </c>
      <c r="N141" s="136" t="s">
        <v>35</v>
      </c>
      <c r="O141" s="137">
        <v>0.316</v>
      </c>
      <c r="P141" s="137">
        <f t="shared" si="11"/>
        <v>56.88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114</v>
      </c>
      <c r="AT141" s="139" t="s">
        <v>110</v>
      </c>
      <c r="AU141" s="139" t="s">
        <v>115</v>
      </c>
      <c r="AY141" s="13" t="s">
        <v>107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3" t="s">
        <v>115</v>
      </c>
      <c r="BK141" s="140">
        <f t="shared" si="19"/>
        <v>0</v>
      </c>
      <c r="BL141" s="13" t="s">
        <v>114</v>
      </c>
      <c r="BM141" s="139" t="s">
        <v>167</v>
      </c>
    </row>
    <row r="142" spans="2:65" s="1" customFormat="1" ht="24.2" customHeight="1" x14ac:dyDescent="0.2">
      <c r="B142" s="127"/>
      <c r="C142" s="128">
        <v>17</v>
      </c>
      <c r="D142" s="128" t="s">
        <v>110</v>
      </c>
      <c r="E142" s="129" t="s">
        <v>168</v>
      </c>
      <c r="F142" s="130" t="s">
        <v>169</v>
      </c>
      <c r="G142" s="131" t="s">
        <v>137</v>
      </c>
      <c r="H142" s="132">
        <v>70</v>
      </c>
      <c r="I142" s="132"/>
      <c r="J142" s="132">
        <f t="shared" ref="J142:J143" si="20">ROUND(I142*H142,3)</f>
        <v>0</v>
      </c>
      <c r="K142" s="134"/>
      <c r="L142" s="25"/>
      <c r="M142" s="135" t="s">
        <v>1</v>
      </c>
      <c r="N142" s="136" t="s">
        <v>35</v>
      </c>
      <c r="O142" s="137">
        <v>0.27600999999999998</v>
      </c>
      <c r="P142" s="137">
        <f t="shared" ref="P142:P151" si="21">O142*H144</f>
        <v>11.040399999999998</v>
      </c>
      <c r="Q142" s="137">
        <v>4.6999999999999997E-5</v>
      </c>
      <c r="R142" s="137">
        <f t="shared" ref="R142:R151" si="22">Q142*H144</f>
        <v>1.8799999999999999E-3</v>
      </c>
      <c r="S142" s="137">
        <v>0</v>
      </c>
      <c r="T142" s="138">
        <f t="shared" ref="T142:T151" si="23">S142*H144</f>
        <v>0</v>
      </c>
      <c r="AR142" s="139" t="s">
        <v>114</v>
      </c>
      <c r="AT142" s="139" t="s">
        <v>110</v>
      </c>
      <c r="AU142" s="139" t="s">
        <v>115</v>
      </c>
      <c r="AY142" s="13" t="s">
        <v>107</v>
      </c>
      <c r="BE142" s="140">
        <f t="shared" ref="BE142:BE151" si="24">IF(N142="základná",J144,0)</f>
        <v>0</v>
      </c>
      <c r="BF142" s="140">
        <f t="shared" ref="BF142:BF151" si="25">IF(N142="znížená",J144,0)</f>
        <v>0</v>
      </c>
      <c r="BG142" s="140">
        <f t="shared" ref="BG142:BG151" si="26">IF(N142="zákl. prenesená",J144,0)</f>
        <v>0</v>
      </c>
      <c r="BH142" s="140">
        <f t="shared" ref="BH142:BH151" si="27">IF(N142="zníž. prenesená",J144,0)</f>
        <v>0</v>
      </c>
      <c r="BI142" s="140">
        <f t="shared" ref="BI142:BI151" si="28">IF(N142="nulová",J144,0)</f>
        <v>0</v>
      </c>
      <c r="BJ142" s="13" t="s">
        <v>115</v>
      </c>
      <c r="BK142" s="140">
        <f t="shared" ref="BK142:BK151" si="29">ROUND(I144*H144,2)</f>
        <v>0</v>
      </c>
      <c r="BL142" s="13" t="s">
        <v>114</v>
      </c>
      <c r="BM142" s="139" t="s">
        <v>170</v>
      </c>
    </row>
    <row r="143" spans="2:65" s="1" customFormat="1" ht="24.2" customHeight="1" x14ac:dyDescent="0.2">
      <c r="B143" s="127"/>
      <c r="C143" s="128">
        <v>18</v>
      </c>
      <c r="D143" s="128" t="s">
        <v>110</v>
      </c>
      <c r="E143" s="129" t="s">
        <v>171</v>
      </c>
      <c r="F143" s="130" t="s">
        <v>172</v>
      </c>
      <c r="G143" s="131" t="s">
        <v>137</v>
      </c>
      <c r="H143" s="132">
        <v>28</v>
      </c>
      <c r="I143" s="132"/>
      <c r="J143" s="132">
        <f t="shared" si="20"/>
        <v>0</v>
      </c>
      <c r="K143" s="134"/>
      <c r="L143" s="25"/>
      <c r="M143" s="135" t="s">
        <v>1</v>
      </c>
      <c r="N143" s="136" t="s">
        <v>35</v>
      </c>
      <c r="O143" s="137">
        <v>0.88200000000000001</v>
      </c>
      <c r="P143" s="137">
        <f t="shared" si="21"/>
        <v>2.2050000000000001</v>
      </c>
      <c r="Q143" s="137">
        <v>0</v>
      </c>
      <c r="R143" s="137">
        <f t="shared" si="22"/>
        <v>0</v>
      </c>
      <c r="S143" s="137">
        <v>0</v>
      </c>
      <c r="T143" s="138">
        <f t="shared" si="23"/>
        <v>0</v>
      </c>
      <c r="AR143" s="139" t="s">
        <v>114</v>
      </c>
      <c r="AT143" s="139" t="s">
        <v>110</v>
      </c>
      <c r="AU143" s="139" t="s">
        <v>115</v>
      </c>
      <c r="AY143" s="13" t="s">
        <v>107</v>
      </c>
      <c r="BE143" s="140">
        <f t="shared" si="24"/>
        <v>0</v>
      </c>
      <c r="BF143" s="140">
        <f t="shared" si="25"/>
        <v>0</v>
      </c>
      <c r="BG143" s="140">
        <f t="shared" si="26"/>
        <v>0</v>
      </c>
      <c r="BH143" s="140">
        <f t="shared" si="27"/>
        <v>0</v>
      </c>
      <c r="BI143" s="140">
        <f t="shared" si="28"/>
        <v>0</v>
      </c>
      <c r="BJ143" s="13" t="s">
        <v>115</v>
      </c>
      <c r="BK143" s="140">
        <f t="shared" si="29"/>
        <v>0</v>
      </c>
      <c r="BL143" s="13" t="s">
        <v>114</v>
      </c>
      <c r="BM143" s="139" t="s">
        <v>173</v>
      </c>
    </row>
    <row r="144" spans="2:65" s="1" customFormat="1" ht="24.2" customHeight="1" x14ac:dyDescent="0.2">
      <c r="B144" s="127"/>
      <c r="C144" s="128">
        <v>19</v>
      </c>
      <c r="D144" s="128" t="s">
        <v>110</v>
      </c>
      <c r="E144" s="129" t="s">
        <v>174</v>
      </c>
      <c r="F144" s="130" t="s">
        <v>175</v>
      </c>
      <c r="G144" s="131" t="s">
        <v>113</v>
      </c>
      <c r="H144" s="132">
        <v>40</v>
      </c>
      <c r="I144" s="133"/>
      <c r="J144" s="133">
        <f t="shared" si="10"/>
        <v>0</v>
      </c>
      <c r="K144" s="134"/>
      <c r="L144" s="25"/>
      <c r="M144" s="135" t="s">
        <v>1</v>
      </c>
      <c r="N144" s="136" t="s">
        <v>35</v>
      </c>
      <c r="O144" s="137">
        <v>0.61799999999999999</v>
      </c>
      <c r="P144" s="137">
        <f t="shared" si="21"/>
        <v>1.5449999999999999</v>
      </c>
      <c r="Q144" s="137">
        <v>0</v>
      </c>
      <c r="R144" s="137">
        <f t="shared" si="22"/>
        <v>0</v>
      </c>
      <c r="S144" s="137">
        <v>0</v>
      </c>
      <c r="T144" s="138">
        <f t="shared" si="23"/>
        <v>0</v>
      </c>
      <c r="AR144" s="139" t="s">
        <v>114</v>
      </c>
      <c r="AT144" s="139" t="s">
        <v>110</v>
      </c>
      <c r="AU144" s="139" t="s">
        <v>115</v>
      </c>
      <c r="AY144" s="13" t="s">
        <v>107</v>
      </c>
      <c r="BE144" s="140">
        <f t="shared" si="24"/>
        <v>0</v>
      </c>
      <c r="BF144" s="140">
        <f t="shared" si="25"/>
        <v>0</v>
      </c>
      <c r="BG144" s="140">
        <f t="shared" si="26"/>
        <v>0</v>
      </c>
      <c r="BH144" s="140">
        <f t="shared" si="27"/>
        <v>0</v>
      </c>
      <c r="BI144" s="140">
        <f t="shared" si="28"/>
        <v>0</v>
      </c>
      <c r="BJ144" s="13" t="s">
        <v>115</v>
      </c>
      <c r="BK144" s="140">
        <f t="shared" si="29"/>
        <v>0</v>
      </c>
      <c r="BL144" s="13" t="s">
        <v>114</v>
      </c>
      <c r="BM144" s="139" t="s">
        <v>176</v>
      </c>
    </row>
    <row r="145" spans="2:65" s="1" customFormat="1" ht="21.75" customHeight="1" x14ac:dyDescent="0.2">
      <c r="B145" s="127"/>
      <c r="C145" s="128">
        <v>20</v>
      </c>
      <c r="D145" s="128" t="s">
        <v>110</v>
      </c>
      <c r="E145" s="129" t="s">
        <v>177</v>
      </c>
      <c r="F145" s="130" t="s">
        <v>178</v>
      </c>
      <c r="G145" s="131" t="s">
        <v>179</v>
      </c>
      <c r="H145" s="132">
        <v>2.5</v>
      </c>
      <c r="I145" s="133"/>
      <c r="J145" s="133">
        <f t="shared" si="10"/>
        <v>0</v>
      </c>
      <c r="K145" s="134"/>
      <c r="L145" s="25"/>
      <c r="M145" s="135" t="s">
        <v>1</v>
      </c>
      <c r="N145" s="136" t="s">
        <v>35</v>
      </c>
      <c r="O145" s="137">
        <v>0.59799999999999998</v>
      </c>
      <c r="P145" s="137">
        <f t="shared" si="21"/>
        <v>1.4949999999999999</v>
      </c>
      <c r="Q145" s="137">
        <v>0</v>
      </c>
      <c r="R145" s="137">
        <f t="shared" si="22"/>
        <v>0</v>
      </c>
      <c r="S145" s="137">
        <v>0</v>
      </c>
      <c r="T145" s="138">
        <f t="shared" si="23"/>
        <v>0</v>
      </c>
      <c r="AR145" s="139" t="s">
        <v>114</v>
      </c>
      <c r="AT145" s="139" t="s">
        <v>110</v>
      </c>
      <c r="AU145" s="139" t="s">
        <v>115</v>
      </c>
      <c r="AY145" s="13" t="s">
        <v>107</v>
      </c>
      <c r="BE145" s="140">
        <f t="shared" si="24"/>
        <v>0</v>
      </c>
      <c r="BF145" s="140">
        <f t="shared" si="25"/>
        <v>0</v>
      </c>
      <c r="BG145" s="140">
        <f t="shared" si="26"/>
        <v>0</v>
      </c>
      <c r="BH145" s="140">
        <f t="shared" si="27"/>
        <v>0</v>
      </c>
      <c r="BI145" s="140">
        <f t="shared" si="28"/>
        <v>0</v>
      </c>
      <c r="BJ145" s="13" t="s">
        <v>115</v>
      </c>
      <c r="BK145" s="140">
        <f t="shared" si="29"/>
        <v>0</v>
      </c>
      <c r="BL145" s="13" t="s">
        <v>114</v>
      </c>
      <c r="BM145" s="139" t="s">
        <v>180</v>
      </c>
    </row>
    <row r="146" spans="2:65" s="1" customFormat="1" ht="24.2" customHeight="1" x14ac:dyDescent="0.2">
      <c r="B146" s="127"/>
      <c r="C146" s="128">
        <v>21</v>
      </c>
      <c r="D146" s="128" t="s">
        <v>110</v>
      </c>
      <c r="E146" s="129" t="s">
        <v>181</v>
      </c>
      <c r="F146" s="130" t="s">
        <v>182</v>
      </c>
      <c r="G146" s="131" t="s">
        <v>179</v>
      </c>
      <c r="H146" s="132">
        <v>2.5</v>
      </c>
      <c r="I146" s="133"/>
      <c r="J146" s="133">
        <f t="shared" si="10"/>
        <v>0</v>
      </c>
      <c r="K146" s="134"/>
      <c r="L146" s="25"/>
      <c r="M146" s="135" t="s">
        <v>1</v>
      </c>
      <c r="N146" s="136" t="s">
        <v>35</v>
      </c>
      <c r="O146" s="137">
        <v>7.0000000000000001E-3</v>
      </c>
      <c r="P146" s="137">
        <f t="shared" si="21"/>
        <v>0.17500000000000002</v>
      </c>
      <c r="Q146" s="137">
        <v>0</v>
      </c>
      <c r="R146" s="137">
        <f t="shared" si="22"/>
        <v>0</v>
      </c>
      <c r="S146" s="137">
        <v>0</v>
      </c>
      <c r="T146" s="138">
        <f t="shared" si="23"/>
        <v>0</v>
      </c>
      <c r="AR146" s="139" t="s">
        <v>114</v>
      </c>
      <c r="AT146" s="139" t="s">
        <v>110</v>
      </c>
      <c r="AU146" s="139" t="s">
        <v>115</v>
      </c>
      <c r="AY146" s="13" t="s">
        <v>107</v>
      </c>
      <c r="BE146" s="140">
        <f t="shared" si="24"/>
        <v>0</v>
      </c>
      <c r="BF146" s="140">
        <f t="shared" si="25"/>
        <v>0</v>
      </c>
      <c r="BG146" s="140">
        <f t="shared" si="26"/>
        <v>0</v>
      </c>
      <c r="BH146" s="140">
        <f t="shared" si="27"/>
        <v>0</v>
      </c>
      <c r="BI146" s="140">
        <f t="shared" si="28"/>
        <v>0</v>
      </c>
      <c r="BJ146" s="13" t="s">
        <v>115</v>
      </c>
      <c r="BK146" s="140">
        <f t="shared" si="29"/>
        <v>0</v>
      </c>
      <c r="BL146" s="13" t="s">
        <v>114</v>
      </c>
      <c r="BM146" s="139" t="s">
        <v>183</v>
      </c>
    </row>
    <row r="147" spans="2:65" s="1" customFormat="1" ht="24.2" customHeight="1" x14ac:dyDescent="0.2">
      <c r="B147" s="127"/>
      <c r="C147" s="128">
        <v>22</v>
      </c>
      <c r="D147" s="128" t="s">
        <v>110</v>
      </c>
      <c r="E147" s="129" t="s">
        <v>184</v>
      </c>
      <c r="F147" s="130" t="s">
        <v>185</v>
      </c>
      <c r="G147" s="131" t="s">
        <v>179</v>
      </c>
      <c r="H147" s="132">
        <v>2.5</v>
      </c>
      <c r="I147" s="133"/>
      <c r="J147" s="133">
        <f t="shared" si="10"/>
        <v>0</v>
      </c>
      <c r="K147" s="134"/>
      <c r="L147" s="25"/>
      <c r="M147" s="135" t="s">
        <v>1</v>
      </c>
      <c r="N147" s="136" t="s">
        <v>35</v>
      </c>
      <c r="O147" s="137">
        <v>0.89</v>
      </c>
      <c r="P147" s="137">
        <f t="shared" si="21"/>
        <v>2.2250000000000001</v>
      </c>
      <c r="Q147" s="137">
        <v>0</v>
      </c>
      <c r="R147" s="137">
        <f t="shared" si="22"/>
        <v>0</v>
      </c>
      <c r="S147" s="137">
        <v>0</v>
      </c>
      <c r="T147" s="138">
        <f t="shared" si="23"/>
        <v>0</v>
      </c>
      <c r="AR147" s="139" t="s">
        <v>114</v>
      </c>
      <c r="AT147" s="139" t="s">
        <v>110</v>
      </c>
      <c r="AU147" s="139" t="s">
        <v>115</v>
      </c>
      <c r="AY147" s="13" t="s">
        <v>107</v>
      </c>
      <c r="BE147" s="140">
        <f t="shared" si="24"/>
        <v>0</v>
      </c>
      <c r="BF147" s="140">
        <f t="shared" si="25"/>
        <v>0</v>
      </c>
      <c r="BG147" s="140">
        <f t="shared" si="26"/>
        <v>0</v>
      </c>
      <c r="BH147" s="140">
        <f t="shared" si="27"/>
        <v>0</v>
      </c>
      <c r="BI147" s="140">
        <f t="shared" si="28"/>
        <v>0</v>
      </c>
      <c r="BJ147" s="13" t="s">
        <v>115</v>
      </c>
      <c r="BK147" s="140">
        <f t="shared" si="29"/>
        <v>0</v>
      </c>
      <c r="BL147" s="13" t="s">
        <v>114</v>
      </c>
      <c r="BM147" s="139" t="s">
        <v>186</v>
      </c>
    </row>
    <row r="148" spans="2:65" s="1" customFormat="1" ht="24.2" customHeight="1" x14ac:dyDescent="0.2">
      <c r="B148" s="127"/>
      <c r="C148" s="128">
        <v>23</v>
      </c>
      <c r="D148" s="128" t="s">
        <v>110</v>
      </c>
      <c r="E148" s="129" t="s">
        <v>187</v>
      </c>
      <c r="F148" s="130" t="s">
        <v>188</v>
      </c>
      <c r="G148" s="131" t="s">
        <v>179</v>
      </c>
      <c r="H148" s="132">
        <v>25</v>
      </c>
      <c r="I148" s="133"/>
      <c r="J148" s="133">
        <f t="shared" si="10"/>
        <v>0</v>
      </c>
      <c r="K148" s="134"/>
      <c r="L148" s="25"/>
      <c r="M148" s="135" t="s">
        <v>1</v>
      </c>
      <c r="N148" s="136" t="s">
        <v>35</v>
      </c>
      <c r="O148" s="137">
        <v>0.1</v>
      </c>
      <c r="P148" s="137">
        <f t="shared" si="21"/>
        <v>0.5</v>
      </c>
      <c r="Q148" s="137">
        <v>0</v>
      </c>
      <c r="R148" s="137">
        <f t="shared" si="22"/>
        <v>0</v>
      </c>
      <c r="S148" s="137">
        <v>0</v>
      </c>
      <c r="T148" s="138">
        <f t="shared" si="23"/>
        <v>0</v>
      </c>
      <c r="AR148" s="139" t="s">
        <v>114</v>
      </c>
      <c r="AT148" s="139" t="s">
        <v>110</v>
      </c>
      <c r="AU148" s="139" t="s">
        <v>115</v>
      </c>
      <c r="AY148" s="13" t="s">
        <v>107</v>
      </c>
      <c r="BE148" s="140">
        <f t="shared" si="24"/>
        <v>0</v>
      </c>
      <c r="BF148" s="140">
        <f t="shared" si="25"/>
        <v>0</v>
      </c>
      <c r="BG148" s="140">
        <f t="shared" si="26"/>
        <v>0</v>
      </c>
      <c r="BH148" s="140">
        <f t="shared" si="27"/>
        <v>0</v>
      </c>
      <c r="BI148" s="140">
        <f t="shared" si="28"/>
        <v>0</v>
      </c>
      <c r="BJ148" s="13" t="s">
        <v>115</v>
      </c>
      <c r="BK148" s="140">
        <f t="shared" si="29"/>
        <v>0</v>
      </c>
      <c r="BL148" s="13" t="s">
        <v>114</v>
      </c>
      <c r="BM148" s="139" t="s">
        <v>189</v>
      </c>
    </row>
    <row r="149" spans="2:65" s="1" customFormat="1" ht="24.2" customHeight="1" x14ac:dyDescent="0.2">
      <c r="B149" s="127"/>
      <c r="C149" s="128">
        <v>24</v>
      </c>
      <c r="D149" s="128" t="s">
        <v>110</v>
      </c>
      <c r="E149" s="129" t="s">
        <v>190</v>
      </c>
      <c r="F149" s="130" t="s">
        <v>191</v>
      </c>
      <c r="G149" s="131" t="s">
        <v>179</v>
      </c>
      <c r="H149" s="132">
        <v>2.5</v>
      </c>
      <c r="I149" s="133"/>
      <c r="J149" s="133">
        <f t="shared" si="10"/>
        <v>0</v>
      </c>
      <c r="K149" s="134"/>
      <c r="L149" s="25"/>
      <c r="M149" s="135" t="s">
        <v>1</v>
      </c>
      <c r="N149" s="136" t="s">
        <v>35</v>
      </c>
      <c r="O149" s="137">
        <v>0.749</v>
      </c>
      <c r="P149" s="137">
        <f t="shared" si="21"/>
        <v>1.8725000000000001</v>
      </c>
      <c r="Q149" s="137">
        <v>0</v>
      </c>
      <c r="R149" s="137">
        <f t="shared" si="22"/>
        <v>0</v>
      </c>
      <c r="S149" s="137">
        <v>0</v>
      </c>
      <c r="T149" s="138">
        <f t="shared" si="23"/>
        <v>0</v>
      </c>
      <c r="AR149" s="139" t="s">
        <v>114</v>
      </c>
      <c r="AT149" s="139" t="s">
        <v>110</v>
      </c>
      <c r="AU149" s="139" t="s">
        <v>115</v>
      </c>
      <c r="AY149" s="13" t="s">
        <v>107</v>
      </c>
      <c r="BE149" s="140">
        <f t="shared" si="24"/>
        <v>0</v>
      </c>
      <c r="BF149" s="140">
        <f t="shared" si="25"/>
        <v>0</v>
      </c>
      <c r="BG149" s="140">
        <f t="shared" si="26"/>
        <v>0</v>
      </c>
      <c r="BH149" s="140">
        <f t="shared" si="27"/>
        <v>0</v>
      </c>
      <c r="BI149" s="140">
        <f t="shared" si="28"/>
        <v>0</v>
      </c>
      <c r="BJ149" s="13" t="s">
        <v>115</v>
      </c>
      <c r="BK149" s="140">
        <f t="shared" si="29"/>
        <v>0</v>
      </c>
      <c r="BL149" s="13" t="s">
        <v>114</v>
      </c>
      <c r="BM149" s="139" t="s">
        <v>192</v>
      </c>
    </row>
    <row r="150" spans="2:65" s="1" customFormat="1" ht="24.2" customHeight="1" x14ac:dyDescent="0.2">
      <c r="B150" s="127"/>
      <c r="C150" s="128">
        <v>25</v>
      </c>
      <c r="D150" s="128" t="s">
        <v>110</v>
      </c>
      <c r="E150" s="129" t="s">
        <v>193</v>
      </c>
      <c r="F150" s="130" t="s">
        <v>194</v>
      </c>
      <c r="G150" s="131" t="s">
        <v>179</v>
      </c>
      <c r="H150" s="132">
        <v>5</v>
      </c>
      <c r="I150" s="133"/>
      <c r="J150" s="133">
        <f t="shared" si="10"/>
        <v>0</v>
      </c>
      <c r="K150" s="134"/>
      <c r="L150" s="25"/>
      <c r="M150" s="135" t="s">
        <v>1</v>
      </c>
      <c r="N150" s="136" t="s">
        <v>35</v>
      </c>
      <c r="O150" s="137">
        <v>0</v>
      </c>
      <c r="P150" s="137">
        <f t="shared" si="21"/>
        <v>0</v>
      </c>
      <c r="Q150" s="137">
        <v>0</v>
      </c>
      <c r="R150" s="137">
        <f t="shared" si="22"/>
        <v>0</v>
      </c>
      <c r="S150" s="137">
        <v>0</v>
      </c>
      <c r="T150" s="138">
        <f t="shared" si="23"/>
        <v>0</v>
      </c>
      <c r="AR150" s="139" t="s">
        <v>114</v>
      </c>
      <c r="AT150" s="139" t="s">
        <v>110</v>
      </c>
      <c r="AU150" s="139" t="s">
        <v>115</v>
      </c>
      <c r="AY150" s="13" t="s">
        <v>107</v>
      </c>
      <c r="BE150" s="140">
        <f t="shared" si="24"/>
        <v>0</v>
      </c>
      <c r="BF150" s="140">
        <f t="shared" si="25"/>
        <v>0</v>
      </c>
      <c r="BG150" s="140">
        <f t="shared" si="26"/>
        <v>0</v>
      </c>
      <c r="BH150" s="140">
        <f t="shared" si="27"/>
        <v>0</v>
      </c>
      <c r="BI150" s="140">
        <f t="shared" si="28"/>
        <v>0</v>
      </c>
      <c r="BJ150" s="13" t="s">
        <v>115</v>
      </c>
      <c r="BK150" s="140">
        <f t="shared" si="29"/>
        <v>0</v>
      </c>
      <c r="BL150" s="13" t="s">
        <v>114</v>
      </c>
      <c r="BM150" s="139" t="s">
        <v>195</v>
      </c>
    </row>
    <row r="151" spans="2:65" s="1" customFormat="1" ht="33" customHeight="1" x14ac:dyDescent="0.2">
      <c r="B151" s="127"/>
      <c r="C151" s="128">
        <v>26</v>
      </c>
      <c r="D151" s="128" t="s">
        <v>110</v>
      </c>
      <c r="E151" s="129" t="s">
        <v>196</v>
      </c>
      <c r="F151" s="130" t="s">
        <v>197</v>
      </c>
      <c r="G151" s="131" t="s">
        <v>179</v>
      </c>
      <c r="H151" s="132">
        <v>2.5</v>
      </c>
      <c r="I151" s="133"/>
      <c r="J151" s="133">
        <f t="shared" si="10"/>
        <v>0</v>
      </c>
      <c r="K151" s="134"/>
      <c r="L151" s="25"/>
      <c r="M151" s="135" t="s">
        <v>1</v>
      </c>
      <c r="N151" s="136" t="s">
        <v>35</v>
      </c>
      <c r="O151" s="137">
        <v>0</v>
      </c>
      <c r="P151" s="137">
        <f t="shared" si="21"/>
        <v>0</v>
      </c>
      <c r="Q151" s="137">
        <v>0</v>
      </c>
      <c r="R151" s="137">
        <f t="shared" si="22"/>
        <v>0</v>
      </c>
      <c r="S151" s="137">
        <v>0</v>
      </c>
      <c r="T151" s="138">
        <f t="shared" si="23"/>
        <v>0</v>
      </c>
      <c r="AR151" s="139" t="s">
        <v>114</v>
      </c>
      <c r="AT151" s="139" t="s">
        <v>110</v>
      </c>
      <c r="AU151" s="139" t="s">
        <v>115</v>
      </c>
      <c r="AY151" s="13" t="s">
        <v>107</v>
      </c>
      <c r="BE151" s="140">
        <f t="shared" si="24"/>
        <v>0</v>
      </c>
      <c r="BF151" s="140">
        <f t="shared" si="25"/>
        <v>0</v>
      </c>
      <c r="BG151" s="140">
        <f t="shared" si="26"/>
        <v>0</v>
      </c>
      <c r="BH151" s="140">
        <f t="shared" si="27"/>
        <v>0</v>
      </c>
      <c r="BI151" s="140">
        <f t="shared" si="28"/>
        <v>0</v>
      </c>
      <c r="BJ151" s="13" t="s">
        <v>115</v>
      </c>
      <c r="BK151" s="140">
        <f t="shared" si="29"/>
        <v>0</v>
      </c>
      <c r="BL151" s="13" t="s">
        <v>114</v>
      </c>
      <c r="BM151" s="139" t="s">
        <v>198</v>
      </c>
    </row>
    <row r="152" spans="2:65" s="11" customFormat="1" ht="22.9" customHeight="1" x14ac:dyDescent="0.2">
      <c r="B152" s="116"/>
      <c r="C152" s="128">
        <v>27</v>
      </c>
      <c r="D152" s="128" t="s">
        <v>110</v>
      </c>
      <c r="E152" s="129" t="s">
        <v>199</v>
      </c>
      <c r="F152" s="130" t="s">
        <v>200</v>
      </c>
      <c r="G152" s="131" t="s">
        <v>179</v>
      </c>
      <c r="H152" s="132">
        <v>2.5</v>
      </c>
      <c r="I152" s="133"/>
      <c r="J152" s="133">
        <f t="shared" si="10"/>
        <v>0</v>
      </c>
      <c r="L152" s="116"/>
      <c r="M152" s="120"/>
      <c r="P152" s="121">
        <f>P153</f>
        <v>49.260000000000005</v>
      </c>
      <c r="R152" s="121">
        <f>R153</f>
        <v>0</v>
      </c>
      <c r="T152" s="122">
        <f>T153</f>
        <v>0</v>
      </c>
      <c r="AR152" s="117" t="s">
        <v>77</v>
      </c>
      <c r="AT152" s="123" t="s">
        <v>68</v>
      </c>
      <c r="AU152" s="123" t="s">
        <v>77</v>
      </c>
      <c r="AY152" s="117" t="s">
        <v>107</v>
      </c>
      <c r="BK152" s="124">
        <f>BK153</f>
        <v>0</v>
      </c>
    </row>
    <row r="153" spans="2:65" s="1" customFormat="1" ht="24.2" customHeight="1" x14ac:dyDescent="0.2">
      <c r="B153" s="127"/>
      <c r="C153" s="128">
        <v>28</v>
      </c>
      <c r="D153" s="128" t="s">
        <v>110</v>
      </c>
      <c r="E153" s="129" t="s">
        <v>201</v>
      </c>
      <c r="F153" s="130" t="s">
        <v>202</v>
      </c>
      <c r="G153" s="131" t="s">
        <v>203</v>
      </c>
      <c r="H153" s="132">
        <v>1</v>
      </c>
      <c r="I153" s="133"/>
      <c r="J153" s="133">
        <f t="shared" si="10"/>
        <v>0</v>
      </c>
      <c r="K153" s="134"/>
      <c r="L153" s="25"/>
      <c r="M153" s="135" t="s">
        <v>1</v>
      </c>
      <c r="N153" s="136" t="s">
        <v>35</v>
      </c>
      <c r="O153" s="137">
        <v>2.4630000000000001</v>
      </c>
      <c r="P153" s="137">
        <f>O153*H155</f>
        <v>49.260000000000005</v>
      </c>
      <c r="Q153" s="137">
        <v>0</v>
      </c>
      <c r="R153" s="137">
        <f>Q153*H155</f>
        <v>0</v>
      </c>
      <c r="S153" s="137">
        <v>0</v>
      </c>
      <c r="T153" s="138">
        <f>S153*H155</f>
        <v>0</v>
      </c>
      <c r="AR153" s="139" t="s">
        <v>114</v>
      </c>
      <c r="AT153" s="139" t="s">
        <v>110</v>
      </c>
      <c r="AU153" s="139" t="s">
        <v>115</v>
      </c>
      <c r="AY153" s="13" t="s">
        <v>107</v>
      </c>
      <c r="BE153" s="140">
        <f>IF(N153="základná",J155,0)</f>
        <v>0</v>
      </c>
      <c r="BF153" s="140">
        <f>IF(N153="znížená",J155,0)</f>
        <v>0</v>
      </c>
      <c r="BG153" s="140">
        <f>IF(N153="zákl. prenesená",J155,0)</f>
        <v>0</v>
      </c>
      <c r="BH153" s="140">
        <f>IF(N153="zníž. prenesená",J155,0)</f>
        <v>0</v>
      </c>
      <c r="BI153" s="140">
        <f>IF(N153="nulová",J155,0)</f>
        <v>0</v>
      </c>
      <c r="BJ153" s="13" t="s">
        <v>115</v>
      </c>
      <c r="BK153" s="140">
        <f>ROUND(I155*H155,2)</f>
        <v>0</v>
      </c>
      <c r="BL153" s="13" t="s">
        <v>114</v>
      </c>
      <c r="BM153" s="139" t="s">
        <v>204</v>
      </c>
    </row>
    <row r="154" spans="2:65" s="11" customFormat="1" ht="25.9" customHeight="1" x14ac:dyDescent="0.2">
      <c r="B154" s="116"/>
      <c r="D154" s="117" t="s">
        <v>68</v>
      </c>
      <c r="E154" s="125" t="s">
        <v>205</v>
      </c>
      <c r="F154" s="125" t="s">
        <v>206</v>
      </c>
      <c r="J154" s="126">
        <f>BK152</f>
        <v>0</v>
      </c>
      <c r="L154" s="116"/>
      <c r="M154" s="120"/>
      <c r="P154" s="121" t="e">
        <f>P155</f>
        <v>#REF!</v>
      </c>
      <c r="R154" s="121" t="e">
        <f>R155</f>
        <v>#REF!</v>
      </c>
      <c r="T154" s="122" t="e">
        <f>T155</f>
        <v>#REF!</v>
      </c>
      <c r="AR154" s="117" t="s">
        <v>115</v>
      </c>
      <c r="AT154" s="123" t="s">
        <v>68</v>
      </c>
      <c r="AU154" s="123" t="s">
        <v>69</v>
      </c>
      <c r="AY154" s="117" t="s">
        <v>107</v>
      </c>
      <c r="BK154" s="124" t="e">
        <f>BK155</f>
        <v>#REF!</v>
      </c>
    </row>
    <row r="155" spans="2:65" s="11" customFormat="1" ht="22.9" customHeight="1" x14ac:dyDescent="0.2">
      <c r="B155" s="116"/>
      <c r="C155" s="128">
        <v>29</v>
      </c>
      <c r="D155" s="128" t="s">
        <v>110</v>
      </c>
      <c r="E155" s="129" t="s">
        <v>207</v>
      </c>
      <c r="F155" s="130" t="s">
        <v>208</v>
      </c>
      <c r="G155" s="131" t="s">
        <v>179</v>
      </c>
      <c r="H155" s="132">
        <v>20</v>
      </c>
      <c r="I155" s="133"/>
      <c r="J155" s="133">
        <f>ROUND(I155*H155,2)</f>
        <v>0</v>
      </c>
      <c r="L155" s="116"/>
      <c r="M155" s="120"/>
      <c r="P155" s="121" t="e">
        <f>SUM(P156:P159)</f>
        <v>#REF!</v>
      </c>
      <c r="R155" s="121" t="e">
        <f>SUM(R156:R159)</f>
        <v>#REF!</v>
      </c>
      <c r="T155" s="122" t="e">
        <f>SUM(T156:T159)</f>
        <v>#REF!</v>
      </c>
      <c r="AR155" s="117" t="s">
        <v>115</v>
      </c>
      <c r="AT155" s="123" t="s">
        <v>68</v>
      </c>
      <c r="AU155" s="123" t="s">
        <v>77</v>
      </c>
      <c r="AY155" s="117" t="s">
        <v>107</v>
      </c>
      <c r="BK155" s="124" t="e">
        <f>SUM(BK156:BK159)</f>
        <v>#REF!</v>
      </c>
    </row>
    <row r="156" spans="2:65" s="1" customFormat="1" ht="24.2" customHeight="1" x14ac:dyDescent="0.2">
      <c r="B156" s="127"/>
      <c r="C156" s="11"/>
      <c r="D156" s="117" t="s">
        <v>68</v>
      </c>
      <c r="E156" s="118" t="s">
        <v>209</v>
      </c>
      <c r="F156" s="118" t="s">
        <v>210</v>
      </c>
      <c r="G156" s="11"/>
      <c r="H156" s="11"/>
      <c r="I156" s="11"/>
      <c r="J156" s="119">
        <f>J157</f>
        <v>0</v>
      </c>
      <c r="K156" s="134"/>
      <c r="L156" s="25"/>
      <c r="M156" s="135" t="s">
        <v>1</v>
      </c>
      <c r="N156" s="136" t="s">
        <v>35</v>
      </c>
      <c r="O156" s="137">
        <v>5.0299999999999997E-2</v>
      </c>
      <c r="P156" s="137">
        <f>O156*H158</f>
        <v>9.0540000000000003</v>
      </c>
      <c r="Q156" s="137">
        <v>1.6574999999999999E-4</v>
      </c>
      <c r="R156" s="137">
        <f>Q156*H158</f>
        <v>2.9834999999999997E-2</v>
      </c>
      <c r="S156" s="137">
        <v>0</v>
      </c>
      <c r="T156" s="138">
        <f>S156*H158</f>
        <v>0</v>
      </c>
      <c r="AR156" s="139" t="s">
        <v>138</v>
      </c>
      <c r="AT156" s="139" t="s">
        <v>110</v>
      </c>
      <c r="AU156" s="139" t="s">
        <v>115</v>
      </c>
      <c r="AY156" s="13" t="s">
        <v>107</v>
      </c>
      <c r="BE156" s="140">
        <f>IF(N156="základná",J158,0)</f>
        <v>0</v>
      </c>
      <c r="BF156" s="140">
        <f>IF(N156="znížená",J158,0)</f>
        <v>0</v>
      </c>
      <c r="BG156" s="140">
        <f>IF(N156="zákl. prenesená",J158,0)</f>
        <v>0</v>
      </c>
      <c r="BH156" s="140">
        <f>IF(N156="zníž. prenesená",J158,0)</f>
        <v>0</v>
      </c>
      <c r="BI156" s="140">
        <f>IF(N156="nulová",J158,0)</f>
        <v>0</v>
      </c>
      <c r="BJ156" s="13" t="s">
        <v>115</v>
      </c>
      <c r="BK156" s="140">
        <f>ROUND(I158*H158,2)</f>
        <v>0</v>
      </c>
      <c r="BL156" s="13" t="s">
        <v>138</v>
      </c>
      <c r="BM156" s="139" t="s">
        <v>211</v>
      </c>
    </row>
    <row r="157" spans="2:65" s="1" customFormat="1" ht="24.2" customHeight="1" x14ac:dyDescent="0.2">
      <c r="B157" s="127"/>
      <c r="C157" s="11"/>
      <c r="D157" s="117" t="s">
        <v>68</v>
      </c>
      <c r="E157" s="125" t="s">
        <v>212</v>
      </c>
      <c r="F157" s="125" t="s">
        <v>213</v>
      </c>
      <c r="G157" s="11"/>
      <c r="H157" s="11"/>
      <c r="I157" s="11"/>
      <c r="J157" s="126">
        <f>SUM(J158:J159)</f>
        <v>0</v>
      </c>
      <c r="K157" s="134"/>
      <c r="L157" s="25"/>
      <c r="M157" s="135"/>
      <c r="N157" s="136"/>
      <c r="O157" s="137"/>
      <c r="P157" s="137"/>
      <c r="Q157" s="137"/>
      <c r="R157" s="137"/>
      <c r="S157" s="137"/>
      <c r="T157" s="138"/>
      <c r="AR157" s="139"/>
      <c r="AT157" s="139"/>
      <c r="AU157" s="139"/>
      <c r="AY157" s="13"/>
      <c r="BE157" s="140"/>
      <c r="BF157" s="140"/>
      <c r="BG157" s="140"/>
      <c r="BH157" s="140"/>
      <c r="BI157" s="140"/>
      <c r="BJ157" s="13"/>
      <c r="BK157" s="140"/>
      <c r="BL157" s="13"/>
      <c r="BM157" s="139"/>
    </row>
    <row r="158" spans="2:65" s="1" customFormat="1" ht="24.2" customHeight="1" x14ac:dyDescent="0.2">
      <c r="B158" s="127"/>
      <c r="C158" s="128">
        <v>29</v>
      </c>
      <c r="D158" s="128" t="s">
        <v>110</v>
      </c>
      <c r="E158" s="129" t="s">
        <v>214</v>
      </c>
      <c r="F158" s="130" t="s">
        <v>215</v>
      </c>
      <c r="G158" s="131" t="s">
        <v>113</v>
      </c>
      <c r="H158" s="132">
        <v>180</v>
      </c>
      <c r="I158" s="133"/>
      <c r="J158" s="133">
        <f>ROUND(I158*H158,2)</f>
        <v>0</v>
      </c>
      <c r="K158" s="134"/>
      <c r="L158" s="25"/>
      <c r="M158" s="135"/>
      <c r="N158" s="136"/>
      <c r="O158" s="137"/>
      <c r="P158" s="137"/>
      <c r="Q158" s="137"/>
      <c r="R158" s="137"/>
      <c r="S158" s="137"/>
      <c r="T158" s="138"/>
      <c r="AR158" s="139"/>
      <c r="AT158" s="139"/>
      <c r="AU158" s="139"/>
      <c r="AY158" s="13"/>
      <c r="BE158" s="140"/>
      <c r="BF158" s="140"/>
      <c r="BG158" s="140"/>
      <c r="BH158" s="140"/>
      <c r="BI158" s="140"/>
      <c r="BJ158" s="13"/>
      <c r="BK158" s="140"/>
      <c r="BL158" s="13"/>
      <c r="BM158" s="139"/>
    </row>
    <row r="159" spans="2:65" s="1" customFormat="1" ht="24.2" customHeight="1" x14ac:dyDescent="0.2">
      <c r="B159" s="127"/>
      <c r="C159" s="128">
        <v>30</v>
      </c>
      <c r="D159" s="128" t="s">
        <v>110</v>
      </c>
      <c r="E159" s="129" t="s">
        <v>216</v>
      </c>
      <c r="F159" s="130" t="s">
        <v>217</v>
      </c>
      <c r="G159" s="131" t="s">
        <v>113</v>
      </c>
      <c r="H159" s="132">
        <v>180</v>
      </c>
      <c r="I159" s="133"/>
      <c r="J159" s="133">
        <f>ROUND(I159*H159,2)</f>
        <v>0</v>
      </c>
      <c r="K159" s="134"/>
      <c r="L159" s="25"/>
      <c r="M159" s="141" t="s">
        <v>1</v>
      </c>
      <c r="N159" s="142" t="s">
        <v>35</v>
      </c>
      <c r="O159" s="143">
        <v>0.11297</v>
      </c>
      <c r="P159" s="143" t="e">
        <f>O159*#REF!</f>
        <v>#REF!</v>
      </c>
      <c r="Q159" s="143">
        <v>4.2455999999999999E-4</v>
      </c>
      <c r="R159" s="143" t="e">
        <f>Q159*#REF!</f>
        <v>#REF!</v>
      </c>
      <c r="S159" s="143">
        <v>0</v>
      </c>
      <c r="T159" s="144" t="e">
        <f>S159*#REF!</f>
        <v>#REF!</v>
      </c>
      <c r="AR159" s="139" t="s">
        <v>138</v>
      </c>
      <c r="AT159" s="139" t="s">
        <v>110</v>
      </c>
      <c r="AU159" s="139" t="s">
        <v>115</v>
      </c>
      <c r="AY159" s="13" t="s">
        <v>107</v>
      </c>
      <c r="BE159" s="140">
        <f>IF(N159="základná",#REF!,0)</f>
        <v>0</v>
      </c>
      <c r="BF159" s="140" t="e">
        <f>IF(N159="znížená",#REF!,0)</f>
        <v>#REF!</v>
      </c>
      <c r="BG159" s="140">
        <f>IF(N159="zákl. prenesená",#REF!,0)</f>
        <v>0</v>
      </c>
      <c r="BH159" s="140">
        <f>IF(N159="zníž. prenesená",#REF!,0)</f>
        <v>0</v>
      </c>
      <c r="BI159" s="140">
        <f>IF(N159="nulová",#REF!,0)</f>
        <v>0</v>
      </c>
      <c r="BJ159" s="13" t="s">
        <v>115</v>
      </c>
      <c r="BK159" s="140" t="e">
        <f>ROUND(#REF!*#REF!,2)</f>
        <v>#REF!</v>
      </c>
      <c r="BL159" s="13" t="s">
        <v>138</v>
      </c>
      <c r="BM159" s="139" t="s">
        <v>218</v>
      </c>
    </row>
    <row r="160" spans="2:65" s="1" customFormat="1" ht="24.2" customHeight="1" x14ac:dyDescent="0.2">
      <c r="B160" s="127"/>
      <c r="C160" s="145"/>
      <c r="D160" s="145"/>
      <c r="E160" s="146"/>
      <c r="F160" s="147"/>
      <c r="G160" s="148"/>
      <c r="H160" s="149"/>
      <c r="I160" s="150"/>
      <c r="J160" s="150"/>
      <c r="K160" s="151"/>
      <c r="L160" s="25"/>
      <c r="M160" s="152"/>
      <c r="N160" s="136"/>
      <c r="O160" s="137"/>
      <c r="P160" s="137"/>
      <c r="Q160" s="137"/>
      <c r="R160" s="137"/>
      <c r="S160" s="137"/>
      <c r="T160" s="137"/>
      <c r="AR160" s="139"/>
      <c r="AT160" s="139"/>
      <c r="AU160" s="139"/>
      <c r="AY160" s="13"/>
      <c r="BE160" s="140"/>
      <c r="BF160" s="140"/>
      <c r="BG160" s="140"/>
      <c r="BH160" s="140"/>
      <c r="BI160" s="140"/>
      <c r="BJ160" s="13"/>
      <c r="BK160" s="140"/>
      <c r="BL160" s="13"/>
      <c r="BM160" s="139"/>
    </row>
  </sheetData>
  <autoFilter ref="C121:K159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549FE-8FA5-4AF6-B602-304B9B69F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B5853-EDBC-433A-8FD6-4F6DD10DCE26}">
  <ds:schemaRefs>
    <ds:schemaRef ds:uri="http://schemas.microsoft.com/office/2006/metadata/properties"/>
    <ds:schemaRef ds:uri="http://schemas.microsoft.com/office/infopath/2007/PartnerControls"/>
    <ds:schemaRef ds:uri="efb84e91-7284-4238-8333-85dd15e132d7"/>
  </ds:schemaRefs>
</ds:datastoreItem>
</file>

<file path=customXml/itemProps3.xml><?xml version="1.0" encoding="utf-8"?>
<ds:datastoreItem xmlns:ds="http://schemas.openxmlformats.org/officeDocument/2006/customXml" ds:itemID="{BD89096C-5E82-4C4F-8CD3-5198A24AD3E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Objekt0 - OPRAVA FASADY</vt:lpstr>
      <vt:lpstr>'Objekt0 - OPRAVA FASADY'!Názvy_tlače</vt:lpstr>
      <vt:lpstr>'Rekapitulácia stavby'!Názvy_tlače</vt:lpstr>
      <vt:lpstr>'Objekt0 - OPRAVA FASADY'!Oblasť_tlače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2025-08-15T13:24:38Z</dcterms:created>
  <dcterms:modified xsi:type="dcterms:W3CDTF">2026-05-04T13:55:55Z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Order">
    <vt:r8>198200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