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28_STAVEBNE PRACE BUDOVY - KE/SUTAZNE PODKLADY/"/>
    </mc:Choice>
  </mc:AlternateContent>
  <xr:revisionPtr revIDLastSave="2" documentId="8_{765F9BE1-EC11-4361-A1F7-703C8AE8A46B}" xr6:coauthVersionLast="47" xr6:coauthVersionMax="47" xr10:uidLastSave="{4CE4FE25-6604-496D-901F-46BC184735F2}"/>
  <bookViews>
    <workbookView xWindow="-120" yWindow="-120" windowWidth="38640" windowHeight="21120" firstSheet="1" activeTab="1" xr2:uid="{00000000-000D-0000-FFFF-FFFF00000000}"/>
  </bookViews>
  <sheets>
    <sheet name="Rekapitulácia stavby" sheetId="1" state="veryHidden" r:id="rId1"/>
    <sheet name="4 - Stavebné práce pri vý..." sheetId="2" r:id="rId2"/>
  </sheets>
  <definedNames>
    <definedName name="_xlnm._FilterDatabase" localSheetId="1" hidden="1">'4 - Stavebné práce pri vý...'!$C$129:$K$163</definedName>
    <definedName name="_xlnm.Print_Titles" localSheetId="1">'4 - Stavebné práce pri vý...'!$129:$129</definedName>
    <definedName name="_xlnm.Print_Titles" localSheetId="0">'Rekapitulácia stavby'!$92:$92</definedName>
    <definedName name="_xlnm.Print_Area" localSheetId="1">'4 - Stavebné práce pri vý...'!$C$4:$J$76,'4 - Stavebné práce pri vý...'!$C$82:$J$111,'4 - Stavebné práce pri vý...'!$C$117:$K$164</definedName>
    <definedName name="_xlnm.Print_Area" localSheetId="0">'Rekapitulácia stavby'!$D$4:$AO$76,'Rekapitulácia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0" i="2" l="1"/>
  <c r="J159" i="2"/>
  <c r="J158" i="2"/>
  <c r="J157" i="2"/>
  <c r="J154" i="2"/>
  <c r="J156" i="2"/>
  <c r="J155" i="2"/>
  <c r="J39" i="2" l="1"/>
  <c r="J38" i="2"/>
  <c r="AY95" i="1" s="1"/>
  <c r="J37" i="2"/>
  <c r="AX95" i="1" s="1"/>
  <c r="BI163" i="2"/>
  <c r="BH163" i="2"/>
  <c r="BG163" i="2"/>
  <c r="BE163" i="2"/>
  <c r="T163" i="2"/>
  <c r="R163" i="2"/>
  <c r="P163" i="2"/>
  <c r="BK163" i="2"/>
  <c r="J164" i="2"/>
  <c r="BF163" i="2" s="1"/>
  <c r="BI162" i="2"/>
  <c r="BH162" i="2"/>
  <c r="BG162" i="2"/>
  <c r="BE162" i="2"/>
  <c r="T162" i="2"/>
  <c r="R162" i="2"/>
  <c r="P162" i="2"/>
  <c r="P161" i="2" s="1"/>
  <c r="BK162" i="2"/>
  <c r="J163" i="2"/>
  <c r="BF162" i="2" s="1"/>
  <c r="J161" i="2"/>
  <c r="J153" i="2" s="1"/>
  <c r="BI156" i="2"/>
  <c r="BH156" i="2"/>
  <c r="BG156" i="2"/>
  <c r="BE156" i="2"/>
  <c r="T156" i="2"/>
  <c r="R156" i="2"/>
  <c r="P156" i="2"/>
  <c r="BK156" i="2"/>
  <c r="BF156" i="2"/>
  <c r="BI151" i="2"/>
  <c r="BH151" i="2"/>
  <c r="BG151" i="2"/>
  <c r="BE151" i="2"/>
  <c r="T151" i="2"/>
  <c r="T150" i="2" s="1"/>
  <c r="R151" i="2"/>
  <c r="R150" i="2" s="1"/>
  <c r="P151" i="2"/>
  <c r="P150" i="2" s="1"/>
  <c r="BK151" i="2"/>
  <c r="BK150" i="2" s="1"/>
  <c r="J151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F127" i="2"/>
  <c r="F126" i="2"/>
  <c r="F124" i="2"/>
  <c r="E122" i="2"/>
  <c r="BI109" i="2"/>
  <c r="BH109" i="2"/>
  <c r="BG109" i="2"/>
  <c r="BE109" i="2"/>
  <c r="BI108" i="2"/>
  <c r="BH108" i="2"/>
  <c r="BG108" i="2"/>
  <c r="BE108" i="2"/>
  <c r="BI107" i="2"/>
  <c r="BH107" i="2"/>
  <c r="BG107" i="2"/>
  <c r="BE107" i="2"/>
  <c r="F92" i="2"/>
  <c r="F91" i="2"/>
  <c r="F89" i="2"/>
  <c r="E87" i="2"/>
  <c r="J24" i="2"/>
  <c r="E24" i="2"/>
  <c r="J127" i="2" s="1"/>
  <c r="J23" i="2"/>
  <c r="J21" i="2"/>
  <c r="E21" i="2"/>
  <c r="J91" i="2" s="1"/>
  <c r="J20" i="2"/>
  <c r="J124" i="2"/>
  <c r="E120" i="2"/>
  <c r="AS94" i="1"/>
  <c r="L90" i="1"/>
  <c r="AM90" i="1"/>
  <c r="AM89" i="1"/>
  <c r="L89" i="1"/>
  <c r="AM87" i="1"/>
  <c r="L87" i="1"/>
  <c r="L85" i="1"/>
  <c r="L84" i="1"/>
  <c r="BF133" i="2" l="1"/>
  <c r="J132" i="2"/>
  <c r="BF151" i="2"/>
  <c r="J150" i="2"/>
  <c r="J100" i="2" s="1"/>
  <c r="BF140" i="2"/>
  <c r="J139" i="2"/>
  <c r="T161" i="2"/>
  <c r="BK161" i="2"/>
  <c r="J162" i="2" s="1"/>
  <c r="J103" i="2" s="1"/>
  <c r="R161" i="2"/>
  <c r="R139" i="2"/>
  <c r="BK153" i="2"/>
  <c r="P153" i="2"/>
  <c r="R153" i="2"/>
  <c r="P132" i="2"/>
  <c r="BK139" i="2"/>
  <c r="BK132" i="2"/>
  <c r="T139" i="2"/>
  <c r="R132" i="2"/>
  <c r="F35" i="2"/>
  <c r="AZ95" i="1" s="1"/>
  <c r="AZ94" i="1" s="1"/>
  <c r="W29" i="1" s="1"/>
  <c r="T132" i="2"/>
  <c r="J92" i="2"/>
  <c r="T153" i="2"/>
  <c r="P139" i="2"/>
  <c r="J126" i="2"/>
  <c r="F39" i="2"/>
  <c r="BD95" i="1" s="1"/>
  <c r="BD94" i="1" s="1"/>
  <c r="W33" i="1" s="1"/>
  <c r="F37" i="2"/>
  <c r="BB95" i="1" s="1"/>
  <c r="BB94" i="1" s="1"/>
  <c r="AX94" i="1" s="1"/>
  <c r="J35" i="2"/>
  <c r="AV95" i="1" s="1"/>
  <c r="F38" i="2"/>
  <c r="BC95" i="1" s="1"/>
  <c r="BC94" i="1" s="1"/>
  <c r="AY94" i="1" s="1"/>
  <c r="E85" i="2"/>
  <c r="J131" i="2" l="1"/>
  <c r="J98" i="2"/>
  <c r="J99" i="2"/>
  <c r="J102" i="2"/>
  <c r="J152" i="2"/>
  <c r="R152" i="2"/>
  <c r="T131" i="2"/>
  <c r="T152" i="2"/>
  <c r="BK152" i="2"/>
  <c r="P131" i="2"/>
  <c r="R131" i="2"/>
  <c r="P152" i="2"/>
  <c r="AV94" i="1"/>
  <c r="AK29" i="1" s="1"/>
  <c r="W31" i="1"/>
  <c r="BK131" i="2"/>
  <c r="W32" i="1"/>
  <c r="J101" i="2" l="1"/>
  <c r="J97" i="2"/>
  <c r="J130" i="2"/>
  <c r="R130" i="2"/>
  <c r="T130" i="2"/>
  <c r="P130" i="2"/>
  <c r="AU95" i="1" s="1"/>
  <c r="AU94" i="1" s="1"/>
  <c r="BK130" i="2"/>
  <c r="J96" i="2" l="1"/>
  <c r="J30" i="2" s="1"/>
  <c r="J108" i="2" l="1"/>
  <c r="BF108" i="2" s="1"/>
  <c r="J107" i="2"/>
  <c r="BF107" i="2" s="1"/>
  <c r="J109" i="2"/>
  <c r="BF109" i="2" s="1"/>
  <c r="J106" i="2" l="1"/>
  <c r="J31" i="2" s="1"/>
  <c r="J32" i="2" s="1"/>
  <c r="F36" i="2" s="1"/>
  <c r="J36" i="2" s="1"/>
  <c r="AW95" i="1" s="1"/>
  <c r="AT95" i="1" s="1"/>
  <c r="BA95" i="1" l="1"/>
  <c r="BA94" i="1" s="1"/>
  <c r="W30" i="1" s="1"/>
  <c r="J111" i="2"/>
  <c r="AG95" i="1"/>
  <c r="AW94" i="1" l="1"/>
  <c r="AK30" i="1" s="1"/>
  <c r="AN95" i="1"/>
  <c r="AG94" i="1"/>
  <c r="AT94" i="1" l="1"/>
  <c r="AN94" i="1" s="1"/>
  <c r="AK26" i="1"/>
  <c r="AK35" i="1" s="1"/>
</calcChain>
</file>

<file path=xl/sharedStrings.xml><?xml version="1.0" encoding="utf-8"?>
<sst xmlns="http://schemas.openxmlformats.org/spreadsheetml/2006/main" count="630" uniqueCount="223">
  <si>
    <t>Export Komplet</t>
  </si>
  <si>
    <t/>
  </si>
  <si>
    <t>2.0</t>
  </si>
  <si>
    <t>False</t>
  </si>
  <si>
    <t>{2ad3e282-540e-459d-ab20-3348fc745fa8}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</si>
  <si>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</si>
  <si>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</si>
  <si>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</si>
  <si>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</si>
  <si>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</si>
  <si>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</si>
  <si>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</si>
  <si>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2019</t>
  </si>
  <si>
    <t>Stavba:</t>
  </si>
  <si>
    <t>TEKO, a.s.</t>
  </si>
  <si>
    <t>JKSO:</t>
  </si>
  <si>
    <t>KS:</t>
  </si>
  <si>
    <t>Miesto:</t>
  </si>
  <si>
    <t xml:space="preserve"> </t>
  </si>
  <si>
    <t>Dátum:</t>
  </si>
  <si>
    <t>13.4.2019</t>
  </si>
  <si>
    <t>Objednávateľ:</t>
  </si>
  <si>
    <t>IČO:</t>
  </si>
  <si>
    <t>Tepláreň Košice, a.s. v skratke TEKO, a.s.</t>
  </si>
  <si>
    <t>IČ DPH:</t>
  </si>
  <si>
    <t>Zhotoviteľ:</t>
  </si>
  <si>
    <t>MULLDEX s.r.o.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</si>
  <si>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</si>
  <si>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</si>
  <si>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</si>
  <si>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</si>
  <si>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</si>
  <si>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</si>
  <si>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</si>
  <si>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</si>
  <si>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</si>
  <si>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</si>
  <si>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</si>
  <si>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</si>
  <si>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</si>
  <si>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</si>
  <si>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</si>
  <si>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</si>
  <si>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</si>
  <si>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</si>
  <si>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</si>
  <si>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</si>
  <si>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</si>
  <si>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</si>
  <si>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</si>
  <si>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</si>
  <si>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</si>
  <si>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</si>
  <si>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</si>
  <si>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</si>
  <si>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</si>
  <si>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</si>
  <si>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</si>
  <si>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</si>
  <si>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</si>
  <si>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</si>
  <si>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</si>
  <si>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</si>
  <si>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</si>
  <si>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</si>
  <si>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</si>
  <si>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</si>
  <si>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</si>
  <si>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</si>
  <si>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</si>
  <si>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</si>
  <si>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</si>
  <si>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</si>
  <si>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</si>
  <si>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</si>
  <si>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</si>
  <si>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4</t>
  </si>
  <si>
    <t>Stavebné práce pri výmene požiarnych dverí v budove MSMT a V v TEKO, a.s.</t>
  </si>
  <si>
    <t>STA</t>
  </si>
  <si>
    <t>1</t>
  </si>
  <si>
    <t>{b830de98-ffc3-4aa3-ae3c-76eb54cdfae1}</t>
  </si>
  <si>
    <t>KRYCÍ LIST ROZPOČTU</t>
  </si>
  <si>
    <t>MHTH a.s. -Závod Košice</t>
  </si>
  <si>
    <t>Objekt:</t>
  </si>
  <si>
    <t>Stavebné práce pri výmene  dverí v rozvodni PM 5.1.1.</t>
  </si>
  <si>
    <t>Náklady z rozpočtu</t>
  </si>
  <si>
    <t>Ostatné náklady</t>
  </si>
  <si>
    <t>;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</si>
  <si>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</si>
  <si>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</si>
  <si>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</si>
  <si>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</si>
  <si>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</si>
  <si>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</si>
  <si>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</si>
  <si>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</si>
  <si>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</si>
  <si>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</si>
  <si>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</si>
  <si>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 xml:space="preserve">    784 - Maľby</t>
  </si>
  <si>
    <t>2) Ostatné náklady</t>
  </si>
  <si>
    <t>Zariadenie staveniska  1%</t>
  </si>
  <si>
    <t>VRN</t>
  </si>
  <si>
    <t>2</t>
  </si>
  <si>
    <t>Sťažené podmienky  3%</t>
  </si>
  <si>
    <t>Iné VRN  2%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</si>
  <si>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</si>
  <si>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</si>
  <si>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</si>
  <si>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</si>
  <si>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</si>
  <si>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</si>
  <si>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</si>
  <si>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</si>
  <si>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</si>
  <si>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</si>
  <si>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</si>
  <si>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</si>
  <si>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</si>
  <si>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</si>
  <si>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</si>
  <si>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</si>
  <si>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</si>
  <si>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</si>
  <si>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</si>
  <si>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</si>
  <si>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dverných otvorov, predmetov a konštrukcií</t>
  </si>
  <si>
    <t>m2</t>
  </si>
  <si>
    <t>-752122338</t>
  </si>
  <si>
    <t>612465111</t>
  </si>
  <si>
    <t>Príprava vnútorného podkladu stien, cementový Prednástrek, ručné nanášanie</t>
  </si>
  <si>
    <t>CS CENEKON 2017 01</t>
  </si>
  <si>
    <t>1479933582</t>
  </si>
  <si>
    <t>3</t>
  </si>
  <si>
    <t>612403399</t>
  </si>
  <si>
    <t>Hrubá výplň rýh na stenách akoukoľvek maltou, akejkoľvek šírky ryhy</t>
  </si>
  <si>
    <t>-912616352</t>
  </si>
  <si>
    <t>612425931</t>
  </si>
  <si>
    <t>Omietka vápenná vnútorného ostenia okenného alebo dverného štuková</t>
  </si>
  <si>
    <t>1600471033</t>
  </si>
  <si>
    <t>5</t>
  </si>
  <si>
    <t>Pol1</t>
  </si>
  <si>
    <t>Osadenie oceľ. zárubní protipož. dverí s obetónov. dvojkrídlové do 10m2</t>
  </si>
  <si>
    <t>ks</t>
  </si>
  <si>
    <t>CS CENEKON 2018 02</t>
  </si>
  <si>
    <t>386158010</t>
  </si>
  <si>
    <t>M</t>
  </si>
  <si>
    <t>Pol2</t>
  </si>
  <si>
    <t>8</t>
  </si>
  <si>
    <t>1228409770</t>
  </si>
  <si>
    <t>9</t>
  </si>
  <si>
    <t>Ostatné konštrukcie a práce-búranie</t>
  </si>
  <si>
    <t>952901111</t>
  </si>
  <si>
    <t>Vyčistenie budov pri výške podlaží do 4m</t>
  </si>
  <si>
    <t>1439349330</t>
  </si>
  <si>
    <t>968061125</t>
  </si>
  <si>
    <t>Vyvesenie dverného krídla do suti plochy do 2 m2, -0,02400t</t>
  </si>
  <si>
    <t>1086685451</t>
  </si>
  <si>
    <t>968072455</t>
  </si>
  <si>
    <t>Vybúranie kovových dverových zárubní plochy do 2 m2,  -0,07600t</t>
  </si>
  <si>
    <t>m</t>
  </si>
  <si>
    <t>-252524284</t>
  </si>
  <si>
    <t>979011111</t>
  </si>
  <si>
    <t>Zvislá doprava sutiny a vybúraných hmôt za prvé podlažie nad alebo pod základným podlažím</t>
  </si>
  <si>
    <t>t</t>
  </si>
  <si>
    <t>884742159</t>
  </si>
  <si>
    <t>979011121</t>
  </si>
  <si>
    <t>Zvislá doprava sutiny a vybúraných hmôt za každé ďalšie podlažie</t>
  </si>
  <si>
    <t>36588588</t>
  </si>
  <si>
    <t>979081111</t>
  </si>
  <si>
    <t>Odvoz sutiny a vybúraných hmôt na skládku do 1 km</t>
  </si>
  <si>
    <t>-1382859517</t>
  </si>
  <si>
    <t>979081121</t>
  </si>
  <si>
    <t>Odvoz sutiny a vybúraných hmôt na skládku za každý ďalší 1 km</t>
  </si>
  <si>
    <t>-2008719833</t>
  </si>
  <si>
    <t>979082111</t>
  </si>
  <si>
    <t>Vnútrostavenisková doprava sutiny a vybúraných hmôt do 10 m</t>
  </si>
  <si>
    <t>-1643542581</t>
  </si>
  <si>
    <t>979082121</t>
  </si>
  <si>
    <t>Vnútrostavenisková doprava sutiny a vybúraných hmôt za každých ďalších 5 m</t>
  </si>
  <si>
    <t>-810284997</t>
  </si>
  <si>
    <t>979089012</t>
  </si>
  <si>
    <t>Poplatok za skladovanie - betón, tehly, dlaždice (17 01 ), ostatné</t>
  </si>
  <si>
    <t>20447928</t>
  </si>
  <si>
    <t>99</t>
  </si>
  <si>
    <t>Presun hmôt HSV</t>
  </si>
  <si>
    <t>999281111</t>
  </si>
  <si>
    <t>Presun hmôt pre opravy a údržbu objektov vrátane vonkajších plášťov výšky do 25 m</t>
  </si>
  <si>
    <t>CS Cenekon 2015 02</t>
  </si>
  <si>
    <t>1414554465</t>
  </si>
  <si>
    <t>PSV</t>
  </si>
  <si>
    <t>Práce a dodávky PSV</t>
  </si>
  <si>
    <t>767</t>
  </si>
  <si>
    <t>Konštrukcie doplnkové kovové</t>
  </si>
  <si>
    <t>6114B4723</t>
  </si>
  <si>
    <t>M+D doplnkovej OK z profilovej ocele, vrátane povrchovej úpravy</t>
  </si>
  <si>
    <t>KG</t>
  </si>
  <si>
    <t>767411103</t>
  </si>
  <si>
    <t>Montáž opláštenia sendvičovými stenovými panelmi s viditeľným spojom na OK, hrúbky nad 150 mm</t>
  </si>
  <si>
    <t>553250001300p</t>
  </si>
  <si>
    <t>Stenové sendvičové panely Ruukki SPB WE (B) hr.160mm, jadro z minerálnej vlny, š.1000mm, s požiar.odolnosťou EW60 D1</t>
  </si>
  <si>
    <t>16</t>
  </si>
  <si>
    <t>-1621736547</t>
  </si>
  <si>
    <t>767649195</t>
  </si>
  <si>
    <t>Montáž doplnkov dverí - zámok</t>
  </si>
  <si>
    <t>5496401020</t>
  </si>
  <si>
    <t>Vložka FAB na dvere</t>
  </si>
  <si>
    <t>787690010</t>
  </si>
  <si>
    <t>Montáž panikového kovania</t>
  </si>
  <si>
    <t>5491501030R</t>
  </si>
  <si>
    <t>Panikové dverné kovanie</t>
  </si>
  <si>
    <t>998767202</t>
  </si>
  <si>
    <t>Presun hmôt pre kovové stavebné doplnkové konštrukcie v objektoch výšky nad 6 do 12 m</t>
  </si>
  <si>
    <t>%</t>
  </si>
  <si>
    <t>784</t>
  </si>
  <si>
    <t>Maľby</t>
  </si>
  <si>
    <t>1877655486</t>
  </si>
  <si>
    <t>784410130</t>
  </si>
  <si>
    <t>Penetrovanie jednonásobné, savých podkladov výšky nad 3, 80 m</t>
  </si>
  <si>
    <t>1472952007</t>
  </si>
  <si>
    <t>78444 ZoD</t>
  </si>
  <si>
    <t xml:space="preserve">Maľby latexové, ručne nanášané na jemnozrnný podklad výšky nad 3, 80 m   </t>
  </si>
  <si>
    <t>Dvere 1600x2400 plné  s oceľovou zárubňou Dvojkrídlové oceľové protipožiarne EI60, vrátane certifikácie“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</si>
</sst>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9"/>
      <name val="Arial CE"/>
      <charset val="238"/>
    </font>
    <font>
      <i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33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49" fontId="3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center" vertical="center" wrapText="1"/>
      <protection locked="0"/>
    </xf>
    <xf numFmtId="167" fontId="30" fillId="5" borderId="22" xfId="0" applyNumberFormat="1" applyFont="1" applyFill="1" applyBorder="1" applyAlignment="1" applyProtection="1">
      <alignment vertical="center"/>
      <protection locked="0"/>
    </xf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8" fillId="5" borderId="0" xfId="0" applyFont="1" applyFill="1"/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Hypertextové prepojenie" xfId="1" builtinId="8"/>
    <cellStyle name="Normálna" xfId="0" builtinId="0" customBuiltin="1"/>
    <cellStyle name="Normálna 2" xfId="2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2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89" t="s">
        <v>12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91" t="s">
        <v>14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24</v>
      </c>
      <c r="AN17" s="20" t="s">
        <v>1</v>
      </c>
      <c r="AR17" s="16"/>
      <c r="BS17" s="13" t="s">
        <v>28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29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18</v>
      </c>
      <c r="AK20" s="22" t="s">
        <v>24</v>
      </c>
      <c r="AN20" s="20" t="s">
        <v>1</v>
      </c>
      <c r="AR20" s="16"/>
      <c r="BS20" s="13" t="s">
        <v>28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30</v>
      </c>
      <c r="AR22" s="16"/>
    </row>
    <row r="23" spans="2:71" ht="16.5" customHeight="1" x14ac:dyDescent="0.2">
      <c r="B23" s="16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4">
        <f>ROUND(AG94,2)</f>
        <v>0</v>
      </c>
      <c r="AL26" s="195"/>
      <c r="AM26" s="195"/>
      <c r="AN26" s="195"/>
      <c r="AO26" s="195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88" t="s">
        <v>32</v>
      </c>
      <c r="M28" s="188"/>
      <c r="N28" s="188"/>
      <c r="O28" s="188"/>
      <c r="P28" s="188"/>
      <c r="W28" s="188" t="s">
        <v>33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34</v>
      </c>
      <c r="AL28" s="188"/>
      <c r="AM28" s="188"/>
      <c r="AN28" s="188"/>
      <c r="AO28" s="188"/>
      <c r="AR28" s="25"/>
    </row>
    <row r="29" spans="2:71" s="2" customFormat="1" ht="14.45" customHeight="1" x14ac:dyDescent="0.2">
      <c r="B29" s="29"/>
      <c r="D29" s="22" t="s">
        <v>35</v>
      </c>
      <c r="F29" s="22" t="s">
        <v>36</v>
      </c>
      <c r="L29" s="187">
        <v>0.2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29"/>
    </row>
    <row r="30" spans="2:71" s="2" customFormat="1" ht="14.45" customHeight="1" x14ac:dyDescent="0.2">
      <c r="B30" s="29"/>
      <c r="F30" s="22" t="s">
        <v>37</v>
      </c>
      <c r="L30" s="187">
        <v>0.2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29"/>
    </row>
    <row r="31" spans="2:71" s="2" customFormat="1" ht="14.45" hidden="1" customHeight="1" x14ac:dyDescent="0.2">
      <c r="B31" s="29"/>
      <c r="F31" s="22" t="s">
        <v>38</v>
      </c>
      <c r="L31" s="187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29"/>
    </row>
    <row r="32" spans="2:71" s="2" customFormat="1" ht="14.45" hidden="1" customHeight="1" x14ac:dyDescent="0.2">
      <c r="B32" s="29"/>
      <c r="F32" s="22" t="s">
        <v>39</v>
      </c>
      <c r="L32" s="187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29"/>
    </row>
    <row r="33" spans="2:44" s="2" customFormat="1" ht="14.45" hidden="1" customHeight="1" x14ac:dyDescent="0.2">
      <c r="B33" s="29"/>
      <c r="F33" s="22" t="s">
        <v>40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29"/>
    </row>
    <row r="34" spans="2:44" s="1" customFormat="1" ht="6.95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81" t="s">
        <v>43</v>
      </c>
      <c r="Y35" s="182"/>
      <c r="Z35" s="182"/>
      <c r="AA35" s="182"/>
      <c r="AB35" s="182"/>
      <c r="AC35" s="32"/>
      <c r="AD35" s="32"/>
      <c r="AE35" s="32"/>
      <c r="AF35" s="32"/>
      <c r="AG35" s="32"/>
      <c r="AH35" s="32"/>
      <c r="AI35" s="32"/>
      <c r="AJ35" s="32"/>
      <c r="AK35" s="183">
        <f>SUM(AK26:AK33)</f>
        <v>0</v>
      </c>
      <c r="AL35" s="182"/>
      <c r="AM35" s="182"/>
      <c r="AN35" s="182"/>
      <c r="AO35" s="184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14.45" customHeight="1" x14ac:dyDescent="0.2">
      <c r="B37" s="25"/>
      <c r="AR37" s="25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 x14ac:dyDescent="0.2">
      <c r="B82" s="25"/>
      <c r="C82" s="17" t="s">
        <v>50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1"/>
      <c r="C84" s="22" t="s">
        <v>11</v>
      </c>
      <c r="L84" s="3" t="str">
        <f>K5</f>
        <v>2019</v>
      </c>
      <c r="AR84" s="41"/>
    </row>
    <row r="85" spans="1:91" s="4" customFormat="1" ht="36.950000000000003" customHeight="1" x14ac:dyDescent="0.2">
      <c r="B85" s="42"/>
      <c r="C85" s="43" t="s">
        <v>13</v>
      </c>
      <c r="L85" s="206" t="str">
        <f>K6</f>
        <v>TEKO, a.s.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2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208" t="str">
        <f>IF(AN8= "","",AN8)</f>
        <v>13.4.2019</v>
      </c>
      <c r="AN87" s="208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>Tepláreň Košice, a.s. v skratke TEKO, a.s.</v>
      </c>
      <c r="AI89" s="22" t="s">
        <v>27</v>
      </c>
      <c r="AM89" s="209" t="str">
        <f>IF(E17="","",E17)</f>
        <v xml:space="preserve"> </v>
      </c>
      <c r="AN89" s="210"/>
      <c r="AO89" s="210"/>
      <c r="AP89" s="210"/>
      <c r="AR89" s="25"/>
      <c r="AS89" s="211" t="s">
        <v>51</v>
      </c>
      <c r="AT89" s="21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 x14ac:dyDescent="0.2">
      <c r="B90" s="25"/>
      <c r="C90" s="22" t="s">
        <v>25</v>
      </c>
      <c r="L90" s="3" t="str">
        <f>IF(E14="","",E14)</f>
        <v>MULLDEX s.r.o.</v>
      </c>
      <c r="AI90" s="22" t="s">
        <v>29</v>
      </c>
      <c r="AM90" s="209" t="str">
        <f>IF(E20="","",E20)</f>
        <v xml:space="preserve"> </v>
      </c>
      <c r="AN90" s="210"/>
      <c r="AO90" s="210"/>
      <c r="AP90" s="210"/>
      <c r="AR90" s="25"/>
      <c r="AS90" s="213"/>
      <c r="AT90" s="214"/>
      <c r="BD90" s="48"/>
    </row>
    <row r="91" spans="1:91" s="1" customFormat="1" ht="10.9" customHeight="1" x14ac:dyDescent="0.2">
      <c r="B91" s="25"/>
      <c r="AR91" s="25"/>
      <c r="AS91" s="213"/>
      <c r="AT91" s="214"/>
      <c r="BD91" s="48"/>
    </row>
    <row r="92" spans="1:91" s="1" customFormat="1" ht="29.25" customHeight="1" x14ac:dyDescent="0.2">
      <c r="B92" s="25"/>
      <c r="C92" s="196" t="s">
        <v>52</v>
      </c>
      <c r="D92" s="197"/>
      <c r="E92" s="197"/>
      <c r="F92" s="197"/>
      <c r="G92" s="197"/>
      <c r="H92" s="49"/>
      <c r="I92" s="198" t="s">
        <v>53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54</v>
      </c>
      <c r="AH92" s="197"/>
      <c r="AI92" s="197"/>
      <c r="AJ92" s="197"/>
      <c r="AK92" s="197"/>
      <c r="AL92" s="197"/>
      <c r="AM92" s="197"/>
      <c r="AN92" s="198" t="s">
        <v>55</v>
      </c>
      <c r="AO92" s="197"/>
      <c r="AP92" s="200"/>
      <c r="AQ92" s="50" t="s">
        <v>56</v>
      </c>
      <c r="AR92" s="25"/>
      <c r="AS92" s="51" t="s">
        <v>57</v>
      </c>
      <c r="AT92" s="52" t="s">
        <v>58</v>
      </c>
      <c r="AU92" s="52" t="s">
        <v>59</v>
      </c>
      <c r="AV92" s="52" t="s">
        <v>60</v>
      </c>
      <c r="AW92" s="52" t="s">
        <v>61</v>
      </c>
      <c r="AX92" s="52" t="s">
        <v>62</v>
      </c>
      <c r="AY92" s="52" t="s">
        <v>63</v>
      </c>
      <c r="AZ92" s="52" t="s">
        <v>64</v>
      </c>
      <c r="BA92" s="52" t="s">
        <v>65</v>
      </c>
      <c r="BB92" s="52" t="s">
        <v>66</v>
      </c>
      <c r="BC92" s="52" t="s">
        <v>67</v>
      </c>
      <c r="BD92" s="53" t="s">
        <v>68</v>
      </c>
    </row>
    <row r="93" spans="1:91" s="1" customFormat="1" ht="10.9" customHeight="1" x14ac:dyDescent="0.2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 x14ac:dyDescent="0.2">
      <c r="B94" s="55"/>
      <c r="C94" s="56" t="s">
        <v>69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 t="e">
        <f>ROUND(AU95,5)</f>
        <v>#REF!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70</v>
      </c>
      <c r="BT94" s="64" t="s">
        <v>71</v>
      </c>
      <c r="BU94" s="65" t="s">
        <v>72</v>
      </c>
      <c r="BV94" s="64" t="s">
        <v>73</v>
      </c>
      <c r="BW94" s="64" t="s">
        <v>4</v>
      </c>
      <c r="BX94" s="64" t="s">
        <v>74</v>
      </c>
      <c r="CL94" s="64" t="s">
        <v>1</v>
      </c>
    </row>
    <row r="95" spans="1:91" s="6" customFormat="1" ht="40.5" customHeight="1" x14ac:dyDescent="0.2">
      <c r="A95" s="66" t="s">
        <v>75</v>
      </c>
      <c r="B95" s="67"/>
      <c r="C95" s="68"/>
      <c r="D95" s="203" t="s">
        <v>76</v>
      </c>
      <c r="E95" s="203"/>
      <c r="F95" s="203"/>
      <c r="G95" s="203"/>
      <c r="H95" s="203"/>
      <c r="I95" s="69"/>
      <c r="J95" s="203" t="s">
        <v>77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'4 - Stavebné práce pri vý...'!J32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0" t="s">
        <v>78</v>
      </c>
      <c r="AR95" s="67"/>
      <c r="AS95" s="71">
        <v>0</v>
      </c>
      <c r="AT95" s="72">
        <f>ROUND(SUM(AV95:AW95),2)</f>
        <v>0</v>
      </c>
      <c r="AU95" s="73" t="e">
        <f>'4 - Stavebné práce pri vý...'!P130</f>
        <v>#REF!</v>
      </c>
      <c r="AV95" s="72">
        <f>'4 - Stavebné práce pri vý...'!J35</f>
        <v>0</v>
      </c>
      <c r="AW95" s="72">
        <f>'4 - Stavebné práce pri vý...'!J36</f>
        <v>0</v>
      </c>
      <c r="AX95" s="72">
        <f>'4 - Stavebné práce pri vý...'!J37</f>
        <v>0</v>
      </c>
      <c r="AY95" s="72">
        <f>'4 - Stavebné práce pri vý...'!J38</f>
        <v>0</v>
      </c>
      <c r="AZ95" s="72">
        <f>'4 - Stavebné práce pri vý...'!F35</f>
        <v>0</v>
      </c>
      <c r="BA95" s="72">
        <f>'4 - Stavebné práce pri vý...'!F36</f>
        <v>0</v>
      </c>
      <c r="BB95" s="72">
        <f>'4 - Stavebné práce pri vý...'!F37</f>
        <v>0</v>
      </c>
      <c r="BC95" s="72">
        <f>'4 - Stavebné práce pri vý...'!F38</f>
        <v>0</v>
      </c>
      <c r="BD95" s="74">
        <f>'4 - Stavebné práce pri vý...'!F39</f>
        <v>0</v>
      </c>
      <c r="BT95" s="75" t="s">
        <v>79</v>
      </c>
      <c r="BV95" s="75" t="s">
        <v>73</v>
      </c>
      <c r="BW95" s="75" t="s">
        <v>80</v>
      </c>
      <c r="BX95" s="75" t="s">
        <v>4</v>
      </c>
      <c r="CL95" s="75" t="s">
        <v>1</v>
      </c>
      <c r="CM95" s="75" t="s">
        <v>71</v>
      </c>
    </row>
    <row r="96" spans="1:91" s="1" customFormat="1" ht="30" customHeight="1" x14ac:dyDescent="0.2">
      <c r="B96" s="25"/>
      <c r="AR96" s="25"/>
    </row>
    <row r="97" spans="2:44" s="1" customFormat="1" ht="6.95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4 - Stavebné práce pri vý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tabSelected="1" topLeftCell="A106" zoomScaleNormal="100" workbookViewId="0">
      <selection activeCell="F141" sqref="F14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3" t="s">
        <v>80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 x14ac:dyDescent="0.2">
      <c r="B4" s="16"/>
      <c r="D4" s="17" t="s">
        <v>81</v>
      </c>
      <c r="L4" s="16"/>
      <c r="M4" s="76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216" t="s">
        <v>82</v>
      </c>
      <c r="F7" s="217"/>
      <c r="G7" s="217"/>
      <c r="H7" s="217"/>
      <c r="L7" s="16"/>
    </row>
    <row r="8" spans="2:46" s="1" customFormat="1" ht="12" customHeight="1" x14ac:dyDescent="0.2">
      <c r="B8" s="25"/>
      <c r="D8" s="22" t="s">
        <v>83</v>
      </c>
      <c r="L8" s="25"/>
    </row>
    <row r="9" spans="2:46" s="1" customFormat="1" ht="36.950000000000003" customHeight="1" x14ac:dyDescent="0.2">
      <c r="B9" s="25"/>
      <c r="E9" s="206" t="s">
        <v>84</v>
      </c>
      <c r="F9" s="206"/>
      <c r="G9" s="206"/>
      <c r="H9" s="206"/>
      <c r="I9" s="206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 x14ac:dyDescent="0.2">
      <c r="B15" s="25"/>
      <c r="E15" s="20"/>
      <c r="I15" s="22" t="s">
        <v>24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 t="s">
        <v>22</v>
      </c>
      <c r="J17" s="20" t="s">
        <v>1</v>
      </c>
      <c r="L17" s="25"/>
    </row>
    <row r="18" spans="2:12" s="1" customFormat="1" ht="18" customHeight="1" x14ac:dyDescent="0.2">
      <c r="B18" s="25"/>
      <c r="E18" s="20"/>
      <c r="I18" s="22" t="s">
        <v>24</v>
      </c>
      <c r="J18" s="20" t="s">
        <v>1</v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27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29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77"/>
      <c r="E27" s="193" t="s">
        <v>1</v>
      </c>
      <c r="F27" s="193"/>
      <c r="G27" s="193"/>
      <c r="H27" s="193"/>
      <c r="L27" s="77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 x14ac:dyDescent="0.2">
      <c r="B30" s="25"/>
      <c r="D30" s="20" t="s">
        <v>85</v>
      </c>
      <c r="J30" s="78">
        <f>J96</f>
        <v>0</v>
      </c>
      <c r="L30" s="25"/>
    </row>
    <row r="31" spans="2:12" s="1" customFormat="1" ht="14.45" customHeight="1" x14ac:dyDescent="0.2">
      <c r="B31" s="25"/>
      <c r="D31" s="79" t="s">
        <v>86</v>
      </c>
      <c r="J31" s="78">
        <f>J106</f>
        <v>0</v>
      </c>
      <c r="L31" s="25"/>
    </row>
    <row r="32" spans="2:12" s="1" customFormat="1" ht="25.35" customHeight="1" x14ac:dyDescent="0.2">
      <c r="B32" s="25"/>
      <c r="D32" s="80" t="s">
        <v>31</v>
      </c>
      <c r="J32" s="58">
        <f>ROUND(J30 + J31, 2)</f>
        <v>0</v>
      </c>
      <c r="L32" s="25"/>
    </row>
    <row r="33" spans="2:12" s="1" customFormat="1" ht="6.95" customHeight="1" x14ac:dyDescent="0.2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 x14ac:dyDescent="0.2">
      <c r="B34" s="25"/>
      <c r="F34" s="28" t="s">
        <v>33</v>
      </c>
      <c r="I34" s="28" t="s">
        <v>32</v>
      </c>
      <c r="J34" s="28" t="s">
        <v>34</v>
      </c>
      <c r="L34" s="25"/>
    </row>
    <row r="35" spans="2:12" s="1" customFormat="1" ht="14.45" customHeight="1" x14ac:dyDescent="0.2">
      <c r="B35" s="25"/>
      <c r="D35" s="81" t="s">
        <v>35</v>
      </c>
      <c r="E35" s="22" t="s">
        <v>36</v>
      </c>
      <c r="F35" s="82">
        <f>ROUND((SUM(BE106:BE110) + SUM(BE130:BE163)),  2)</f>
        <v>0</v>
      </c>
      <c r="I35" s="83">
        <v>0.2</v>
      </c>
      <c r="J35" s="82">
        <f>ROUND(((SUM(BE106:BE110) + SUM(BE130:BE163))*I35),  2)</f>
        <v>0</v>
      </c>
      <c r="L35" s="25"/>
    </row>
    <row r="36" spans="2:12" s="1" customFormat="1" ht="14.45" customHeight="1" x14ac:dyDescent="0.2">
      <c r="B36" s="25"/>
      <c r="E36" s="22" t="s">
        <v>37</v>
      </c>
      <c r="F36" s="82">
        <f>J32</f>
        <v>0</v>
      </c>
      <c r="I36" s="83">
        <v>0.23</v>
      </c>
      <c r="J36" s="82">
        <f>F36*0.23</f>
        <v>0</v>
      </c>
      <c r="L36" s="25"/>
    </row>
    <row r="37" spans="2:12" s="1" customFormat="1" ht="14.45" hidden="1" customHeight="1" x14ac:dyDescent="0.2">
      <c r="B37" s="25"/>
      <c r="E37" s="22" t="s">
        <v>38</v>
      </c>
      <c r="F37" s="82">
        <f>ROUND((SUM(BG106:BG110) + SUM(BG130:BG163)),  2)</f>
        <v>0</v>
      </c>
      <c r="I37" s="83">
        <v>0.2</v>
      </c>
      <c r="J37" s="82">
        <f>0</f>
        <v>0</v>
      </c>
      <c r="L37" s="25"/>
    </row>
    <row r="38" spans="2:12" s="1" customFormat="1" ht="14.45" hidden="1" customHeight="1" x14ac:dyDescent="0.2">
      <c r="B38" s="25"/>
      <c r="E38" s="22" t="s">
        <v>39</v>
      </c>
      <c r="F38" s="82">
        <f>ROUND((SUM(BH106:BH110) + SUM(BH130:BH163)),  2)</f>
        <v>0</v>
      </c>
      <c r="I38" s="83">
        <v>0.2</v>
      </c>
      <c r="J38" s="82">
        <f>0</f>
        <v>0</v>
      </c>
      <c r="L38" s="25"/>
    </row>
    <row r="39" spans="2:12" s="1" customFormat="1" ht="14.45" hidden="1" customHeight="1" x14ac:dyDescent="0.2">
      <c r="B39" s="25"/>
      <c r="E39" s="22" t="s">
        <v>40</v>
      </c>
      <c r="F39" s="82">
        <f>ROUND((SUM(BI106:BI110) + SUM(BI130:BI163)),  2)</f>
        <v>0</v>
      </c>
      <c r="I39" s="83">
        <v>0</v>
      </c>
      <c r="J39" s="82">
        <f>0</f>
        <v>0</v>
      </c>
      <c r="L39" s="25"/>
    </row>
    <row r="40" spans="2:12" s="1" customFormat="1" ht="6.95" customHeight="1" x14ac:dyDescent="0.2">
      <c r="B40" s="25"/>
      <c r="L40" s="25"/>
    </row>
    <row r="41" spans="2:12" s="1" customFormat="1" ht="25.35" customHeight="1" x14ac:dyDescent="0.2">
      <c r="B41" s="25"/>
      <c r="C41" s="84"/>
      <c r="D41" s="85" t="s">
        <v>41</v>
      </c>
      <c r="E41" s="49"/>
      <c r="F41" s="49"/>
      <c r="G41" s="86" t="s">
        <v>42</v>
      </c>
      <c r="H41" s="87" t="s">
        <v>43</v>
      </c>
      <c r="I41" s="49"/>
      <c r="J41" s="88" t="s">
        <v>87</v>
      </c>
      <c r="K41" s="89"/>
      <c r="L41" s="25"/>
    </row>
    <row r="42" spans="2:12" s="1" customFormat="1" ht="14.45" customHeight="1" x14ac:dyDescent="0.2">
      <c r="B42" s="25"/>
      <c r="L42" s="25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46</v>
      </c>
      <c r="E61" s="27"/>
      <c r="F61" s="90" t="s">
        <v>47</v>
      </c>
      <c r="G61" s="36" t="s">
        <v>46</v>
      </c>
      <c r="H61" s="27"/>
      <c r="I61" s="27"/>
      <c r="J61" s="91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46</v>
      </c>
      <c r="E76" s="27"/>
      <c r="F76" s="90" t="s">
        <v>47</v>
      </c>
      <c r="G76" s="36" t="s">
        <v>46</v>
      </c>
      <c r="H76" s="27"/>
      <c r="I76" s="27"/>
      <c r="J76" s="91" t="s">
        <v>47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88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16.5" customHeight="1" x14ac:dyDescent="0.2">
      <c r="B85" s="25"/>
      <c r="E85" s="216" t="str">
        <f>E7</f>
        <v>MHTH a.s. -Závod Košice</v>
      </c>
      <c r="F85" s="217"/>
      <c r="G85" s="217"/>
      <c r="H85" s="217"/>
      <c r="L85" s="25"/>
    </row>
    <row r="86" spans="2:47" s="1" customFormat="1" ht="12" customHeight="1" x14ac:dyDescent="0.2">
      <c r="B86" s="25"/>
      <c r="C86" s="22" t="s">
        <v>83</v>
      </c>
      <c r="L86" s="25"/>
    </row>
    <row r="87" spans="2:47" s="1" customFormat="1" ht="16.5" customHeight="1" x14ac:dyDescent="0.2">
      <c r="B87" s="25"/>
      <c r="E87" s="206" t="str">
        <f>E9</f>
        <v>Stavebné práce pri výmene  dverí v rozvodni PM 5.1.1.</v>
      </c>
      <c r="F87" s="206"/>
      <c r="G87" s="206"/>
      <c r="H87" s="206"/>
      <c r="I87" s="206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5"/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21</v>
      </c>
      <c r="F91" s="20">
        <f>E15</f>
        <v>0</v>
      </c>
      <c r="I91" s="22" t="s">
        <v>27</v>
      </c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/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2" t="s">
        <v>89</v>
      </c>
      <c r="D94" s="84"/>
      <c r="E94" s="84"/>
      <c r="F94" s="84"/>
      <c r="G94" s="84"/>
      <c r="H94" s="84"/>
      <c r="I94" s="84"/>
      <c r="J94" s="93" t="s">
        <v>90</v>
      </c>
      <c r="K94" s="84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4" t="s">
        <v>91</v>
      </c>
      <c r="J96" s="58">
        <f>J130</f>
        <v>0</v>
      </c>
      <c r="L96" s="25"/>
      <c r="AU96" s="13" t="s">
        <v>92</v>
      </c>
    </row>
    <row r="97" spans="2:65" s="8" customFormat="1" ht="24.95" customHeight="1" x14ac:dyDescent="0.2">
      <c r="B97" s="95"/>
      <c r="D97" s="96" t="s">
        <v>93</v>
      </c>
      <c r="E97" s="97"/>
      <c r="F97" s="97"/>
      <c r="G97" s="97"/>
      <c r="H97" s="97"/>
      <c r="I97" s="97"/>
      <c r="J97" s="98">
        <f>J131</f>
        <v>0</v>
      </c>
      <c r="L97" s="95"/>
    </row>
    <row r="98" spans="2:65" s="9" customFormat="1" ht="19.899999999999999" customHeight="1" x14ac:dyDescent="0.2">
      <c r="B98" s="99"/>
      <c r="D98" s="100" t="s">
        <v>94</v>
      </c>
      <c r="E98" s="101"/>
      <c r="F98" s="101"/>
      <c r="G98" s="101"/>
      <c r="H98" s="101"/>
      <c r="I98" s="101"/>
      <c r="J98" s="102">
        <f>J132</f>
        <v>0</v>
      </c>
      <c r="L98" s="99"/>
    </row>
    <row r="99" spans="2:65" s="9" customFormat="1" ht="19.899999999999999" customHeight="1" x14ac:dyDescent="0.2">
      <c r="B99" s="99"/>
      <c r="D99" s="100" t="s">
        <v>95</v>
      </c>
      <c r="E99" s="101"/>
      <c r="F99" s="101"/>
      <c r="G99" s="101"/>
      <c r="H99" s="101"/>
      <c r="I99" s="101"/>
      <c r="J99" s="102">
        <f>J139</f>
        <v>0</v>
      </c>
      <c r="L99" s="99"/>
    </row>
    <row r="100" spans="2:65" s="9" customFormat="1" ht="19.899999999999999" customHeight="1" x14ac:dyDescent="0.2">
      <c r="B100" s="99"/>
      <c r="D100" s="100" t="s">
        <v>96</v>
      </c>
      <c r="E100" s="101"/>
      <c r="F100" s="101"/>
      <c r="G100" s="101"/>
      <c r="H100" s="101"/>
      <c r="I100" s="101"/>
      <c r="J100" s="102">
        <f>J150</f>
        <v>0</v>
      </c>
      <c r="L100" s="99"/>
    </row>
    <row r="101" spans="2:65" s="8" customFormat="1" ht="24.95" customHeight="1" x14ac:dyDescent="0.2">
      <c r="B101" s="95"/>
      <c r="D101" s="96" t="s">
        <v>97</v>
      </c>
      <c r="E101" s="97"/>
      <c r="F101" s="97"/>
      <c r="G101" s="97"/>
      <c r="H101" s="97"/>
      <c r="I101" s="97"/>
      <c r="J101" s="98">
        <f>J152</f>
        <v>0</v>
      </c>
      <c r="L101" s="95"/>
    </row>
    <row r="102" spans="2:65" s="9" customFormat="1" ht="19.899999999999999" customHeight="1" x14ac:dyDescent="0.2">
      <c r="B102" s="99"/>
      <c r="D102" s="100" t="s">
        <v>98</v>
      </c>
      <c r="E102" s="101"/>
      <c r="F102" s="101"/>
      <c r="G102" s="101"/>
      <c r="H102" s="101"/>
      <c r="I102" s="101"/>
      <c r="J102" s="102">
        <f>J153</f>
        <v>0</v>
      </c>
      <c r="L102" s="99"/>
    </row>
    <row r="103" spans="2:65" s="9" customFormat="1" ht="19.899999999999999" customHeight="1" x14ac:dyDescent="0.2">
      <c r="B103" s="99"/>
      <c r="D103" s="100" t="s">
        <v>99</v>
      </c>
      <c r="E103" s="101"/>
      <c r="F103" s="101"/>
      <c r="G103" s="101"/>
      <c r="H103" s="101"/>
      <c r="I103" s="101"/>
      <c r="J103" s="102">
        <f>J162</f>
        <v>0</v>
      </c>
      <c r="L103" s="99"/>
    </row>
    <row r="104" spans="2:65" s="1" customFormat="1" ht="21.75" customHeight="1" x14ac:dyDescent="0.2">
      <c r="B104" s="25"/>
      <c r="L104" s="25"/>
    </row>
    <row r="105" spans="2:65" s="1" customFormat="1" ht="6.95" customHeight="1" x14ac:dyDescent="0.2">
      <c r="B105" s="25"/>
      <c r="L105" s="25"/>
    </row>
    <row r="106" spans="2:65" s="1" customFormat="1" ht="29.25" customHeight="1" x14ac:dyDescent="0.2">
      <c r="B106" s="25"/>
      <c r="C106" s="94" t="s">
        <v>100</v>
      </c>
      <c r="J106" s="103">
        <f>ROUND(J107 + J108 + J109,2)</f>
        <v>0</v>
      </c>
      <c r="L106" s="25"/>
      <c r="N106" s="104" t="s">
        <v>35</v>
      </c>
    </row>
    <row r="107" spans="2:65" s="1" customFormat="1" ht="24" customHeight="1" x14ac:dyDescent="0.2">
      <c r="B107" s="105"/>
      <c r="C107" s="106"/>
      <c r="D107" s="215" t="s">
        <v>101</v>
      </c>
      <c r="E107" s="215"/>
      <c r="F107" s="215"/>
      <c r="G107" s="106"/>
      <c r="H107" s="106"/>
      <c r="I107" s="106"/>
      <c r="J107" s="107">
        <f>J96/100*1</f>
        <v>0</v>
      </c>
      <c r="K107" s="106"/>
      <c r="L107" s="105"/>
      <c r="M107" s="106"/>
      <c r="N107" s="108" t="s">
        <v>37</v>
      </c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9" t="s">
        <v>102</v>
      </c>
      <c r="AZ107" s="106"/>
      <c r="BA107" s="106"/>
      <c r="BB107" s="106"/>
      <c r="BC107" s="106"/>
      <c r="BD107" s="106"/>
      <c r="BE107" s="110">
        <f>IF(N107="základná",J107,0)</f>
        <v>0</v>
      </c>
      <c r="BF107" s="110">
        <f>IF(N107="znížená",J107,0)</f>
        <v>0</v>
      </c>
      <c r="BG107" s="110">
        <f>IF(N107="zákl. prenesená",J107,0)</f>
        <v>0</v>
      </c>
      <c r="BH107" s="110">
        <f>IF(N107="zníž. prenesená",J107,0)</f>
        <v>0</v>
      </c>
      <c r="BI107" s="110">
        <f>IF(N107="nulová",J107,0)</f>
        <v>0</v>
      </c>
      <c r="BJ107" s="109" t="s">
        <v>103</v>
      </c>
      <c r="BK107" s="106"/>
      <c r="BL107" s="106"/>
      <c r="BM107" s="106"/>
    </row>
    <row r="108" spans="2:65" s="1" customFormat="1" ht="24" customHeight="1" x14ac:dyDescent="0.2">
      <c r="B108" s="105"/>
      <c r="C108" s="106"/>
      <c r="D108" s="215" t="s">
        <v>104</v>
      </c>
      <c r="E108" s="215"/>
      <c r="F108" s="215"/>
      <c r="G108" s="106"/>
      <c r="H108" s="106"/>
      <c r="I108" s="106"/>
      <c r="J108" s="107">
        <f>J96/100*3</f>
        <v>0</v>
      </c>
      <c r="K108" s="106"/>
      <c r="L108" s="105"/>
      <c r="M108" s="106"/>
      <c r="N108" s="108" t="s">
        <v>37</v>
      </c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9" t="s">
        <v>102</v>
      </c>
      <c r="AZ108" s="106"/>
      <c r="BA108" s="106"/>
      <c r="BB108" s="106"/>
      <c r="BC108" s="106"/>
      <c r="BD108" s="106"/>
      <c r="BE108" s="110">
        <f>IF(N108="základná",J108,0)</f>
        <v>0</v>
      </c>
      <c r="BF108" s="110">
        <f>IF(N108="znížená",J108,0)</f>
        <v>0</v>
      </c>
      <c r="BG108" s="110">
        <f>IF(N108="zákl. prenesená",J108,0)</f>
        <v>0</v>
      </c>
      <c r="BH108" s="110">
        <f>IF(N108="zníž. prenesená",J108,0)</f>
        <v>0</v>
      </c>
      <c r="BI108" s="110">
        <f>IF(N108="nulová",J108,0)</f>
        <v>0</v>
      </c>
      <c r="BJ108" s="109" t="s">
        <v>103</v>
      </c>
      <c r="BK108" s="106"/>
      <c r="BL108" s="106"/>
      <c r="BM108" s="106"/>
    </row>
    <row r="109" spans="2:65" s="1" customFormat="1" ht="24" customHeight="1" x14ac:dyDescent="0.2">
      <c r="B109" s="105"/>
      <c r="C109" s="106"/>
      <c r="D109" s="215" t="s">
        <v>105</v>
      </c>
      <c r="E109" s="215"/>
      <c r="F109" s="215"/>
      <c r="G109" s="106"/>
      <c r="H109" s="106"/>
      <c r="I109" s="106"/>
      <c r="J109" s="107">
        <f>J96/100*2</f>
        <v>0</v>
      </c>
      <c r="K109" s="106"/>
      <c r="L109" s="105"/>
      <c r="M109" s="106"/>
      <c r="N109" s="108" t="s">
        <v>37</v>
      </c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9" t="s">
        <v>102</v>
      </c>
      <c r="AZ109" s="106"/>
      <c r="BA109" s="106"/>
      <c r="BB109" s="106"/>
      <c r="BC109" s="106"/>
      <c r="BD109" s="106"/>
      <c r="BE109" s="110">
        <f>IF(N109="základná",J109,0)</f>
        <v>0</v>
      </c>
      <c r="BF109" s="110">
        <f>IF(N109="znížená",J109,0)</f>
        <v>0</v>
      </c>
      <c r="BG109" s="110">
        <f>IF(N109="zákl. prenesená",J109,0)</f>
        <v>0</v>
      </c>
      <c r="BH109" s="110">
        <f>IF(N109="zníž. prenesená",J109,0)</f>
        <v>0</v>
      </c>
      <c r="BI109" s="110">
        <f>IF(N109="nulová",J109,0)</f>
        <v>0</v>
      </c>
      <c r="BJ109" s="109" t="s">
        <v>103</v>
      </c>
      <c r="BK109" s="106"/>
      <c r="BL109" s="106"/>
      <c r="BM109" s="106"/>
    </row>
    <row r="110" spans="2:65" s="1" customFormat="1" ht="18" customHeight="1" x14ac:dyDescent="0.2">
      <c r="B110" s="25"/>
      <c r="L110" s="25"/>
    </row>
    <row r="111" spans="2:65" s="1" customFormat="1" ht="29.25" customHeight="1" x14ac:dyDescent="0.2">
      <c r="B111" s="25"/>
      <c r="C111" s="111" t="s">
        <v>106</v>
      </c>
      <c r="D111" s="84"/>
      <c r="E111" s="84"/>
      <c r="F111" s="84"/>
      <c r="G111" s="84"/>
      <c r="H111" s="84"/>
      <c r="I111" s="84"/>
      <c r="J111" s="112">
        <f>ROUND(J96+J106,2)</f>
        <v>0</v>
      </c>
      <c r="K111" s="84"/>
      <c r="L111" s="25"/>
    </row>
    <row r="112" spans="2:65" s="1" customFormat="1" ht="6.95" customHeight="1" x14ac:dyDescent="0.2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</row>
    <row r="116" spans="2:12" s="1" customFormat="1" ht="6.95" customHeight="1" x14ac:dyDescent="0.2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</row>
    <row r="117" spans="2:12" s="1" customFormat="1" ht="24.95" customHeight="1" x14ac:dyDescent="0.2">
      <c r="B117" s="25"/>
      <c r="C117" s="17" t="s">
        <v>107</v>
      </c>
      <c r="L117" s="25"/>
    </row>
    <row r="118" spans="2:12" s="1" customFormat="1" ht="6.95" customHeight="1" x14ac:dyDescent="0.2">
      <c r="B118" s="25"/>
      <c r="L118" s="25"/>
    </row>
    <row r="119" spans="2:12" s="1" customFormat="1" ht="12" customHeight="1" x14ac:dyDescent="0.2">
      <c r="B119" s="25"/>
      <c r="C119" s="22" t="s">
        <v>13</v>
      </c>
      <c r="L119" s="25"/>
    </row>
    <row r="120" spans="2:12" s="1" customFormat="1" ht="16.5" customHeight="1" x14ac:dyDescent="0.2">
      <c r="B120" s="25"/>
      <c r="E120" s="216" t="str">
        <f>E7</f>
        <v>MHTH a.s. -Závod Košice</v>
      </c>
      <c r="F120" s="217"/>
      <c r="G120" s="217"/>
      <c r="H120" s="217"/>
      <c r="L120" s="25"/>
    </row>
    <row r="121" spans="2:12" s="1" customFormat="1" ht="12" customHeight="1" x14ac:dyDescent="0.2">
      <c r="B121" s="25"/>
      <c r="C121" s="22" t="s">
        <v>83</v>
      </c>
      <c r="L121" s="25"/>
    </row>
    <row r="122" spans="2:12" s="1" customFormat="1" ht="16.5" customHeight="1" x14ac:dyDescent="0.2">
      <c r="B122" s="25"/>
      <c r="E122" s="206" t="str">
        <f>E9</f>
        <v>Stavebné práce pri výmene  dverí v rozvodni PM 5.1.1.</v>
      </c>
      <c r="F122" s="206"/>
      <c r="G122" s="206"/>
      <c r="H122" s="206"/>
      <c r="I122" s="206"/>
      <c r="L122" s="25"/>
    </row>
    <row r="123" spans="2:12" s="1" customFormat="1" ht="6.95" customHeight="1" x14ac:dyDescent="0.2">
      <c r="B123" s="25"/>
      <c r="L123" s="25"/>
    </row>
    <row r="124" spans="2:12" s="1" customFormat="1" ht="12" customHeight="1" x14ac:dyDescent="0.2">
      <c r="B124" s="25"/>
      <c r="C124" s="22" t="s">
        <v>17</v>
      </c>
      <c r="F124" s="20" t="str">
        <f>F12</f>
        <v xml:space="preserve"> </v>
      </c>
      <c r="I124" s="22" t="s">
        <v>19</v>
      </c>
      <c r="J124" s="45" t="str">
        <f>IF(J12="","",J12)</f>
        <v/>
      </c>
      <c r="L124" s="25"/>
    </row>
    <row r="125" spans="2:12" s="1" customFormat="1" ht="6.95" customHeight="1" x14ac:dyDescent="0.2">
      <c r="B125" s="25"/>
      <c r="L125" s="25"/>
    </row>
    <row r="126" spans="2:12" s="1" customFormat="1" ht="15.2" customHeight="1" x14ac:dyDescent="0.2">
      <c r="B126" s="25"/>
      <c r="C126" s="22" t="s">
        <v>21</v>
      </c>
      <c r="F126" s="20">
        <f>E15</f>
        <v>0</v>
      </c>
      <c r="I126" s="22" t="s">
        <v>27</v>
      </c>
      <c r="J126" s="23" t="str">
        <f>E21</f>
        <v xml:space="preserve"> </v>
      </c>
      <c r="L126" s="25"/>
    </row>
    <row r="127" spans="2:12" s="1" customFormat="1" ht="15.2" customHeight="1" x14ac:dyDescent="0.2">
      <c r="B127" s="25"/>
      <c r="C127" s="22" t="s">
        <v>25</v>
      </c>
      <c r="F127" s="20" t="str">
        <f>IF(E18="","",E18)</f>
        <v/>
      </c>
      <c r="I127" s="22" t="s">
        <v>29</v>
      </c>
      <c r="J127" s="23" t="str">
        <f>E24</f>
        <v xml:space="preserve"> </v>
      </c>
      <c r="L127" s="25"/>
    </row>
    <row r="128" spans="2:12" s="1" customFormat="1" ht="10.35" customHeight="1" x14ac:dyDescent="0.2">
      <c r="B128" s="25"/>
      <c r="L128" s="25"/>
    </row>
    <row r="129" spans="2:65" s="10" customFormat="1" ht="29.25" customHeight="1" x14ac:dyDescent="0.2">
      <c r="B129" s="113"/>
      <c r="C129" s="114" t="s">
        <v>108</v>
      </c>
      <c r="D129" s="115" t="s">
        <v>56</v>
      </c>
      <c r="E129" s="115" t="s">
        <v>52</v>
      </c>
      <c r="F129" s="115" t="s">
        <v>53</v>
      </c>
      <c r="G129" s="115" t="s">
        <v>109</v>
      </c>
      <c r="H129" s="115" t="s">
        <v>110</v>
      </c>
      <c r="I129" s="115" t="s">
        <v>111</v>
      </c>
      <c r="J129" s="116" t="s">
        <v>90</v>
      </c>
      <c r="K129" s="117" t="s">
        <v>112</v>
      </c>
      <c r="L129" s="113"/>
      <c r="M129" s="51" t="s">
        <v>1</v>
      </c>
      <c r="N129" s="52" t="s">
        <v>35</v>
      </c>
      <c r="O129" s="52" t="s">
        <v>113</v>
      </c>
      <c r="P129" s="52" t="s">
        <v>114</v>
      </c>
      <c r="Q129" s="52" t="s">
        <v>115</v>
      </c>
      <c r="R129" s="52" t="s">
        <v>116</v>
      </c>
      <c r="S129" s="52" t="s">
        <v>117</v>
      </c>
      <c r="T129" s="53" t="s">
        <v>118</v>
      </c>
    </row>
    <row r="130" spans="2:65" s="1" customFormat="1" ht="22.9" customHeight="1" x14ac:dyDescent="0.25">
      <c r="B130" s="25"/>
      <c r="C130" s="56" t="s">
        <v>85</v>
      </c>
      <c r="J130" s="118">
        <f>J131+J152</f>
        <v>0</v>
      </c>
      <c r="L130" s="25"/>
      <c r="M130" s="54"/>
      <c r="N130" s="46"/>
      <c r="O130" s="46"/>
      <c r="P130" s="119" t="e">
        <f>P131+P152</f>
        <v>#REF!</v>
      </c>
      <c r="Q130" s="46"/>
      <c r="R130" s="119" t="e">
        <f>R131+R152</f>
        <v>#REF!</v>
      </c>
      <c r="S130" s="46"/>
      <c r="T130" s="120" t="e">
        <f>T131+T152</f>
        <v>#REF!</v>
      </c>
      <c r="AT130" s="13" t="s">
        <v>70</v>
      </c>
      <c r="AU130" s="13" t="s">
        <v>92</v>
      </c>
      <c r="BK130" s="121" t="e">
        <f>BK131+BK152</f>
        <v>#REF!</v>
      </c>
    </row>
    <row r="131" spans="2:65" s="11" customFormat="1" ht="25.9" customHeight="1" x14ac:dyDescent="0.2">
      <c r="B131" s="122"/>
      <c r="D131" s="123" t="s">
        <v>70</v>
      </c>
      <c r="E131" s="124" t="s">
        <v>119</v>
      </c>
      <c r="F131" s="124" t="s">
        <v>120</v>
      </c>
      <c r="J131" s="125">
        <f>J132+J139+J150</f>
        <v>0</v>
      </c>
      <c r="L131" s="122"/>
      <c r="M131" s="126"/>
      <c r="P131" s="127">
        <f>P132+P139+P150</f>
        <v>77.659800000000004</v>
      </c>
      <c r="R131" s="127">
        <f>R132+R139+R150</f>
        <v>1.9929247800000001</v>
      </c>
      <c r="T131" s="128">
        <f>T132+T139+T150</f>
        <v>1.4863999999999999</v>
      </c>
      <c r="AR131" s="123" t="s">
        <v>79</v>
      </c>
      <c r="AT131" s="129" t="s">
        <v>70</v>
      </c>
      <c r="AU131" s="129" t="s">
        <v>71</v>
      </c>
      <c r="AY131" s="123" t="s">
        <v>121</v>
      </c>
      <c r="BK131" s="130">
        <f>BK132+BK139+BK150</f>
        <v>0</v>
      </c>
    </row>
    <row r="132" spans="2:65" s="11" customFormat="1" ht="22.9" customHeight="1" x14ac:dyDescent="0.2">
      <c r="B132" s="122"/>
      <c r="D132" s="123" t="s">
        <v>70</v>
      </c>
      <c r="E132" s="131" t="s">
        <v>122</v>
      </c>
      <c r="F132" s="131" t="s">
        <v>123</v>
      </c>
      <c r="J132" s="132">
        <f>SUM(J133:J138)</f>
        <v>0</v>
      </c>
      <c r="L132" s="122"/>
      <c r="M132" s="126"/>
      <c r="P132" s="127">
        <f>SUM(P133:P138)</f>
        <v>32.986360000000005</v>
      </c>
      <c r="R132" s="127">
        <f>SUM(R133:R138)</f>
        <v>1.99174878</v>
      </c>
      <c r="T132" s="128">
        <f>SUM(T133:T138)</f>
        <v>0</v>
      </c>
      <c r="AR132" s="123" t="s">
        <v>79</v>
      </c>
      <c r="AT132" s="129" t="s">
        <v>70</v>
      </c>
      <c r="AU132" s="129" t="s">
        <v>79</v>
      </c>
      <c r="AY132" s="123" t="s">
        <v>121</v>
      </c>
      <c r="BK132" s="130">
        <f>SUM(BK133:BK138)</f>
        <v>0</v>
      </c>
    </row>
    <row r="133" spans="2:65" s="1" customFormat="1" ht="24" customHeight="1" x14ac:dyDescent="0.2">
      <c r="B133" s="105"/>
      <c r="C133" s="133" t="s">
        <v>79</v>
      </c>
      <c r="D133" s="159" t="s">
        <v>124</v>
      </c>
      <c r="E133" s="160" t="s">
        <v>125</v>
      </c>
      <c r="F133" s="161" t="s">
        <v>126</v>
      </c>
      <c r="G133" s="162" t="s">
        <v>127</v>
      </c>
      <c r="H133" s="163">
        <v>8</v>
      </c>
      <c r="I133" s="138"/>
      <c r="J133" s="138">
        <f t="shared" ref="J133:J138" si="0">ROUND(I133*H133,2)</f>
        <v>0</v>
      </c>
      <c r="K133" s="135" t="s">
        <v>1</v>
      </c>
      <c r="L133" s="25"/>
      <c r="M133" s="139" t="s">
        <v>1</v>
      </c>
      <c r="N133" s="104" t="s">
        <v>37</v>
      </c>
      <c r="O133" s="140">
        <v>8.2019999999999996E-2</v>
      </c>
      <c r="P133" s="140">
        <f t="shared" ref="P133:P138" si="1">O133*H133</f>
        <v>0.65615999999999997</v>
      </c>
      <c r="Q133" s="140">
        <v>1.9136000000000001E-4</v>
      </c>
      <c r="R133" s="140">
        <f t="shared" ref="R133:R138" si="2">Q133*H133</f>
        <v>1.5308800000000001E-3</v>
      </c>
      <c r="S133" s="140">
        <v>0</v>
      </c>
      <c r="T133" s="141">
        <f t="shared" ref="T133:T138" si="3">S133*H133</f>
        <v>0</v>
      </c>
      <c r="AR133" s="142" t="s">
        <v>76</v>
      </c>
      <c r="AT133" s="142" t="s">
        <v>124</v>
      </c>
      <c r="AU133" s="142" t="s">
        <v>103</v>
      </c>
      <c r="AY133" s="13" t="s">
        <v>121</v>
      </c>
      <c r="BE133" s="143">
        <f t="shared" ref="BE133:BE138" si="4">IF(N133="základná",J133,0)</f>
        <v>0</v>
      </c>
      <c r="BF133" s="143">
        <f t="shared" ref="BF133:BF138" si="5">IF(N133="znížená",J133,0)</f>
        <v>0</v>
      </c>
      <c r="BG133" s="143">
        <f t="shared" ref="BG133:BG138" si="6">IF(N133="zákl. prenesená",J133,0)</f>
        <v>0</v>
      </c>
      <c r="BH133" s="143">
        <f t="shared" ref="BH133:BH138" si="7">IF(N133="zníž. prenesená",J133,0)</f>
        <v>0</v>
      </c>
      <c r="BI133" s="143">
        <f t="shared" ref="BI133:BI138" si="8">IF(N133="nulová",J133,0)</f>
        <v>0</v>
      </c>
      <c r="BJ133" s="13" t="s">
        <v>103</v>
      </c>
      <c r="BK133" s="143">
        <f t="shared" ref="BK133:BK138" si="9">ROUND(I133*H133,2)</f>
        <v>0</v>
      </c>
      <c r="BL133" s="13" t="s">
        <v>76</v>
      </c>
      <c r="BM133" s="142" t="s">
        <v>128</v>
      </c>
    </row>
    <row r="134" spans="2:65" s="1" customFormat="1" ht="24" customHeight="1" x14ac:dyDescent="0.2">
      <c r="B134" s="105"/>
      <c r="C134" s="133" t="s">
        <v>103</v>
      </c>
      <c r="D134" s="159" t="s">
        <v>124</v>
      </c>
      <c r="E134" s="160" t="s">
        <v>129</v>
      </c>
      <c r="F134" s="161" t="s">
        <v>130</v>
      </c>
      <c r="G134" s="162" t="s">
        <v>127</v>
      </c>
      <c r="H134" s="163">
        <v>8</v>
      </c>
      <c r="I134" s="138"/>
      <c r="J134" s="138">
        <f t="shared" si="0"/>
        <v>0</v>
      </c>
      <c r="K134" s="135" t="s">
        <v>131</v>
      </c>
      <c r="L134" s="25"/>
      <c r="M134" s="139" t="s">
        <v>1</v>
      </c>
      <c r="N134" s="104" t="s">
        <v>37</v>
      </c>
      <c r="O134" s="140">
        <v>0.34750999999999999</v>
      </c>
      <c r="P134" s="140">
        <f t="shared" si="1"/>
        <v>2.7800799999999999</v>
      </c>
      <c r="Q134" s="140">
        <v>7.3499999999999998E-3</v>
      </c>
      <c r="R134" s="140">
        <f t="shared" si="2"/>
        <v>5.8799999999999998E-2</v>
      </c>
      <c r="S134" s="140">
        <v>0</v>
      </c>
      <c r="T134" s="141">
        <f t="shared" si="3"/>
        <v>0</v>
      </c>
      <c r="AR134" s="142" t="s">
        <v>76</v>
      </c>
      <c r="AT134" s="142" t="s">
        <v>124</v>
      </c>
      <c r="AU134" s="142" t="s">
        <v>103</v>
      </c>
      <c r="AY134" s="13" t="s">
        <v>121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103</v>
      </c>
      <c r="BK134" s="143">
        <f t="shared" si="9"/>
        <v>0</v>
      </c>
      <c r="BL134" s="13" t="s">
        <v>76</v>
      </c>
      <c r="BM134" s="142" t="s">
        <v>132</v>
      </c>
    </row>
    <row r="135" spans="2:65" s="1" customFormat="1" ht="24" customHeight="1" x14ac:dyDescent="0.2">
      <c r="B135" s="105"/>
      <c r="C135" s="133" t="s">
        <v>133</v>
      </c>
      <c r="D135" s="159" t="s">
        <v>124</v>
      </c>
      <c r="E135" s="160" t="s">
        <v>134</v>
      </c>
      <c r="F135" s="161" t="s">
        <v>135</v>
      </c>
      <c r="G135" s="162" t="s">
        <v>127</v>
      </c>
      <c r="H135" s="163">
        <v>8</v>
      </c>
      <c r="I135" s="138"/>
      <c r="J135" s="138">
        <f t="shared" si="0"/>
        <v>0</v>
      </c>
      <c r="K135" s="135" t="s">
        <v>131</v>
      </c>
      <c r="L135" s="25"/>
      <c r="M135" s="139" t="s">
        <v>1</v>
      </c>
      <c r="N135" s="104" t="s">
        <v>37</v>
      </c>
      <c r="O135" s="140">
        <v>0.58543999999999996</v>
      </c>
      <c r="P135" s="140">
        <f t="shared" si="1"/>
        <v>4.6835199999999997</v>
      </c>
      <c r="Q135" s="140">
        <v>7.5520000000000004E-2</v>
      </c>
      <c r="R135" s="140">
        <f t="shared" si="2"/>
        <v>0.60416000000000003</v>
      </c>
      <c r="S135" s="140">
        <v>0</v>
      </c>
      <c r="T135" s="141">
        <f t="shared" si="3"/>
        <v>0</v>
      </c>
      <c r="AR135" s="142" t="s">
        <v>76</v>
      </c>
      <c r="AT135" s="142" t="s">
        <v>124</v>
      </c>
      <c r="AU135" s="142" t="s">
        <v>103</v>
      </c>
      <c r="AY135" s="13" t="s">
        <v>121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103</v>
      </c>
      <c r="BK135" s="143">
        <f t="shared" si="9"/>
        <v>0</v>
      </c>
      <c r="BL135" s="13" t="s">
        <v>76</v>
      </c>
      <c r="BM135" s="142" t="s">
        <v>136</v>
      </c>
    </row>
    <row r="136" spans="2:65" s="1" customFormat="1" ht="24" customHeight="1" x14ac:dyDescent="0.2">
      <c r="B136" s="105"/>
      <c r="C136" s="133" t="s">
        <v>76</v>
      </c>
      <c r="D136" s="159" t="s">
        <v>124</v>
      </c>
      <c r="E136" s="160" t="s">
        <v>137</v>
      </c>
      <c r="F136" s="161" t="s">
        <v>138</v>
      </c>
      <c r="G136" s="162" t="s">
        <v>127</v>
      </c>
      <c r="H136" s="163">
        <v>8</v>
      </c>
      <c r="I136" s="138"/>
      <c r="J136" s="138">
        <f t="shared" si="0"/>
        <v>0</v>
      </c>
      <c r="K136" s="135" t="s">
        <v>131</v>
      </c>
      <c r="L136" s="25"/>
      <c r="M136" s="139" t="s">
        <v>1</v>
      </c>
      <c r="N136" s="104" t="s">
        <v>37</v>
      </c>
      <c r="O136" s="140">
        <v>0.80010000000000003</v>
      </c>
      <c r="P136" s="140">
        <f t="shared" si="1"/>
        <v>6.4008000000000003</v>
      </c>
      <c r="Q136" s="140">
        <v>3.7555999999999999E-2</v>
      </c>
      <c r="R136" s="140">
        <f t="shared" si="2"/>
        <v>0.30044799999999999</v>
      </c>
      <c r="S136" s="140">
        <v>0</v>
      </c>
      <c r="T136" s="141">
        <f t="shared" si="3"/>
        <v>0</v>
      </c>
      <c r="AR136" s="142" t="s">
        <v>76</v>
      </c>
      <c r="AT136" s="142" t="s">
        <v>124</v>
      </c>
      <c r="AU136" s="142" t="s">
        <v>103</v>
      </c>
      <c r="AY136" s="13" t="s">
        <v>121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103</v>
      </c>
      <c r="BK136" s="143">
        <f t="shared" si="9"/>
        <v>0</v>
      </c>
      <c r="BL136" s="13" t="s">
        <v>76</v>
      </c>
      <c r="BM136" s="142" t="s">
        <v>139</v>
      </c>
    </row>
    <row r="137" spans="2:65" s="1" customFormat="1" ht="24" customHeight="1" x14ac:dyDescent="0.2">
      <c r="B137" s="105"/>
      <c r="C137" s="133" t="s">
        <v>140</v>
      </c>
      <c r="D137" s="159" t="s">
        <v>124</v>
      </c>
      <c r="E137" s="160" t="s">
        <v>141</v>
      </c>
      <c r="F137" s="161" t="s">
        <v>142</v>
      </c>
      <c r="G137" s="162" t="s">
        <v>143</v>
      </c>
      <c r="H137" s="163">
        <v>2</v>
      </c>
      <c r="I137" s="138"/>
      <c r="J137" s="138">
        <f t="shared" si="0"/>
        <v>0</v>
      </c>
      <c r="K137" s="135" t="s">
        <v>144</v>
      </c>
      <c r="L137" s="25"/>
      <c r="M137" s="139" t="s">
        <v>1</v>
      </c>
      <c r="N137" s="104" t="s">
        <v>37</v>
      </c>
      <c r="O137" s="140">
        <v>9.2329000000000008</v>
      </c>
      <c r="P137" s="140">
        <f t="shared" si="1"/>
        <v>18.465800000000002</v>
      </c>
      <c r="Q137" s="140">
        <v>0.43840495000000002</v>
      </c>
      <c r="R137" s="140">
        <f t="shared" si="2"/>
        <v>0.87680990000000003</v>
      </c>
      <c r="S137" s="140">
        <v>0</v>
      </c>
      <c r="T137" s="141">
        <f t="shared" si="3"/>
        <v>0</v>
      </c>
      <c r="AR137" s="142" t="s">
        <v>76</v>
      </c>
      <c r="AT137" s="142" t="s">
        <v>124</v>
      </c>
      <c r="AU137" s="142" t="s">
        <v>103</v>
      </c>
      <c r="AY137" s="13" t="s">
        <v>121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103</v>
      </c>
      <c r="BK137" s="143">
        <f t="shared" si="9"/>
        <v>0</v>
      </c>
      <c r="BL137" s="13" t="s">
        <v>76</v>
      </c>
      <c r="BM137" s="142" t="s">
        <v>145</v>
      </c>
    </row>
    <row r="138" spans="2:65" s="1" customFormat="1" ht="39.75" customHeight="1" x14ac:dyDescent="0.2">
      <c r="B138" s="105"/>
      <c r="C138" s="144" t="s">
        <v>122</v>
      </c>
      <c r="D138" s="164" t="s">
        <v>146</v>
      </c>
      <c r="E138" s="165" t="s">
        <v>147</v>
      </c>
      <c r="F138" s="165" t="s">
        <v>222</v>
      </c>
      <c r="G138" s="166" t="s">
        <v>143</v>
      </c>
      <c r="H138" s="167">
        <v>2</v>
      </c>
      <c r="I138" s="149"/>
      <c r="J138" s="149">
        <f t="shared" si="0"/>
        <v>0</v>
      </c>
      <c r="K138" s="146" t="s">
        <v>1</v>
      </c>
      <c r="L138" s="150"/>
      <c r="M138" s="151" t="s">
        <v>1</v>
      </c>
      <c r="N138" s="152" t="s">
        <v>37</v>
      </c>
      <c r="O138" s="140">
        <v>0</v>
      </c>
      <c r="P138" s="140">
        <f t="shared" si="1"/>
        <v>0</v>
      </c>
      <c r="Q138" s="140">
        <v>7.4999999999999997E-2</v>
      </c>
      <c r="R138" s="140">
        <f t="shared" si="2"/>
        <v>0.15</v>
      </c>
      <c r="S138" s="140">
        <v>0</v>
      </c>
      <c r="T138" s="141">
        <f t="shared" si="3"/>
        <v>0</v>
      </c>
      <c r="AR138" s="142" t="s">
        <v>148</v>
      </c>
      <c r="AT138" s="142" t="s">
        <v>146</v>
      </c>
      <c r="AU138" s="142" t="s">
        <v>103</v>
      </c>
      <c r="AY138" s="13" t="s">
        <v>121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103</v>
      </c>
      <c r="BK138" s="143">
        <f t="shared" si="9"/>
        <v>0</v>
      </c>
      <c r="BL138" s="13" t="s">
        <v>76</v>
      </c>
      <c r="BM138" s="142" t="s">
        <v>149</v>
      </c>
    </row>
    <row r="139" spans="2:65" s="11" customFormat="1" ht="22.9" customHeight="1" x14ac:dyDescent="0.2">
      <c r="B139" s="122"/>
      <c r="D139" s="168" t="s">
        <v>70</v>
      </c>
      <c r="E139" s="169" t="s">
        <v>150</v>
      </c>
      <c r="F139" s="169" t="s">
        <v>151</v>
      </c>
      <c r="G139" s="170"/>
      <c r="H139" s="170"/>
      <c r="J139" s="132">
        <f>SUM(J140:J149)</f>
        <v>0</v>
      </c>
      <c r="L139" s="122"/>
      <c r="M139" s="126"/>
      <c r="P139" s="127">
        <f>SUM(P140:P149)</f>
        <v>35.806639999999994</v>
      </c>
      <c r="R139" s="127">
        <f>SUM(R140:R149)</f>
        <v>1.176E-3</v>
      </c>
      <c r="T139" s="128">
        <f>SUM(T140:T149)</f>
        <v>1.4863999999999999</v>
      </c>
      <c r="AR139" s="123" t="s">
        <v>79</v>
      </c>
      <c r="AT139" s="129" t="s">
        <v>70</v>
      </c>
      <c r="AU139" s="129" t="s">
        <v>79</v>
      </c>
      <c r="AY139" s="123" t="s">
        <v>121</v>
      </c>
      <c r="BK139" s="130">
        <f>SUM(BK140:BK149)</f>
        <v>0</v>
      </c>
    </row>
    <row r="140" spans="2:65" s="1" customFormat="1" ht="16.5" customHeight="1" x14ac:dyDescent="0.2">
      <c r="B140" s="105"/>
      <c r="C140" s="133">
        <v>7</v>
      </c>
      <c r="D140" s="159" t="s">
        <v>124</v>
      </c>
      <c r="E140" s="160" t="s">
        <v>152</v>
      </c>
      <c r="F140" s="161" t="s">
        <v>153</v>
      </c>
      <c r="G140" s="162" t="s">
        <v>127</v>
      </c>
      <c r="H140" s="163">
        <v>24</v>
      </c>
      <c r="I140" s="138"/>
      <c r="J140" s="138">
        <f>ROUND(I140*H140,2)</f>
        <v>0</v>
      </c>
      <c r="K140" s="135" t="s">
        <v>131</v>
      </c>
      <c r="L140" s="25"/>
      <c r="M140" s="139" t="s">
        <v>1</v>
      </c>
      <c r="N140" s="104" t="s">
        <v>37</v>
      </c>
      <c r="O140" s="140">
        <v>0.32401000000000002</v>
      </c>
      <c r="P140" s="140">
        <f>O140*H140</f>
        <v>7.7762400000000005</v>
      </c>
      <c r="Q140" s="140">
        <v>4.8999999999999998E-5</v>
      </c>
      <c r="R140" s="140">
        <f>Q140*H140</f>
        <v>1.176E-3</v>
      </c>
      <c r="S140" s="140">
        <v>0</v>
      </c>
      <c r="T140" s="141">
        <f>S140*H140</f>
        <v>0</v>
      </c>
      <c r="AR140" s="142" t="s">
        <v>76</v>
      </c>
      <c r="AT140" s="142" t="s">
        <v>124</v>
      </c>
      <c r="AU140" s="142" t="s">
        <v>103</v>
      </c>
      <c r="AY140" s="13" t="s">
        <v>121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3" t="s">
        <v>103</v>
      </c>
      <c r="BK140" s="143">
        <f>ROUND(I140*H140,2)</f>
        <v>0</v>
      </c>
      <c r="BL140" s="13" t="s">
        <v>76</v>
      </c>
      <c r="BM140" s="142" t="s">
        <v>154</v>
      </c>
    </row>
    <row r="141" spans="2:65" s="1" customFormat="1" ht="24" customHeight="1" x14ac:dyDescent="0.2">
      <c r="B141" s="105"/>
      <c r="C141" s="159">
        <v>8</v>
      </c>
      <c r="D141" s="159" t="s">
        <v>124</v>
      </c>
      <c r="E141" s="160" t="s">
        <v>155</v>
      </c>
      <c r="F141" s="161" t="s">
        <v>156</v>
      </c>
      <c r="G141" s="162" t="s">
        <v>143</v>
      </c>
      <c r="H141" s="163">
        <v>10</v>
      </c>
      <c r="I141" s="138"/>
      <c r="J141" s="138">
        <f>ROUND(I141*H141,2)</f>
        <v>0</v>
      </c>
      <c r="K141" s="135" t="s">
        <v>144</v>
      </c>
      <c r="L141" s="25"/>
      <c r="M141" s="139" t="s">
        <v>1</v>
      </c>
      <c r="N141" s="104" t="s">
        <v>37</v>
      </c>
      <c r="O141" s="140">
        <v>4.9000000000000002E-2</v>
      </c>
      <c r="P141" s="140">
        <f>O141*H141</f>
        <v>0.49</v>
      </c>
      <c r="Q141" s="140">
        <v>0</v>
      </c>
      <c r="R141" s="140">
        <f>Q141*H141</f>
        <v>0</v>
      </c>
      <c r="S141" s="140">
        <v>2.4E-2</v>
      </c>
      <c r="T141" s="141">
        <f>S141*H141</f>
        <v>0.24</v>
      </c>
      <c r="AR141" s="142" t="s">
        <v>76</v>
      </c>
      <c r="AT141" s="142" t="s">
        <v>124</v>
      </c>
      <c r="AU141" s="142" t="s">
        <v>103</v>
      </c>
      <c r="AY141" s="13" t="s">
        <v>121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3" t="s">
        <v>103</v>
      </c>
      <c r="BK141" s="143">
        <f>ROUND(I141*H141,2)</f>
        <v>0</v>
      </c>
      <c r="BL141" s="13" t="s">
        <v>76</v>
      </c>
      <c r="BM141" s="142" t="s">
        <v>157</v>
      </c>
    </row>
    <row r="142" spans="2:65" s="1" customFormat="1" ht="24" customHeight="1" x14ac:dyDescent="0.2">
      <c r="B142" s="105"/>
      <c r="C142" s="159">
        <v>9</v>
      </c>
      <c r="D142" s="159" t="s">
        <v>124</v>
      </c>
      <c r="E142" s="160" t="s">
        <v>158</v>
      </c>
      <c r="F142" s="161" t="s">
        <v>159</v>
      </c>
      <c r="G142" s="162" t="s">
        <v>160</v>
      </c>
      <c r="H142" s="163">
        <v>16.399999999999999</v>
      </c>
      <c r="I142" s="138"/>
      <c r="J142" s="138">
        <f>ROUND(I142*H142,2)</f>
        <v>0</v>
      </c>
      <c r="K142" s="135" t="s">
        <v>144</v>
      </c>
      <c r="L142" s="25"/>
      <c r="M142" s="139" t="s">
        <v>1</v>
      </c>
      <c r="N142" s="104" t="s">
        <v>37</v>
      </c>
      <c r="O142" s="140">
        <v>1.6</v>
      </c>
      <c r="P142" s="140">
        <f>O142*H142</f>
        <v>26.24</v>
      </c>
      <c r="Q142" s="140">
        <v>0</v>
      </c>
      <c r="R142" s="140">
        <f>Q142*H142</f>
        <v>0</v>
      </c>
      <c r="S142" s="140">
        <v>7.5999999999999998E-2</v>
      </c>
      <c r="T142" s="141">
        <f>S142*H142</f>
        <v>1.2464</v>
      </c>
      <c r="AR142" s="142" t="s">
        <v>76</v>
      </c>
      <c r="AT142" s="142" t="s">
        <v>124</v>
      </c>
      <c r="AU142" s="142" t="s">
        <v>103</v>
      </c>
      <c r="AY142" s="13" t="s">
        <v>121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3" t="s">
        <v>103</v>
      </c>
      <c r="BK142" s="143">
        <f>ROUND(I142*H142,2)</f>
        <v>0</v>
      </c>
      <c r="BL142" s="13" t="s">
        <v>76</v>
      </c>
      <c r="BM142" s="142" t="s">
        <v>161</v>
      </c>
    </row>
    <row r="143" spans="2:65" s="1" customFormat="1" ht="24" customHeight="1" x14ac:dyDescent="0.2">
      <c r="B143" s="105"/>
      <c r="C143" s="159">
        <v>10</v>
      </c>
      <c r="D143" s="159" t="s">
        <v>124</v>
      </c>
      <c r="E143" s="160" t="s">
        <v>162</v>
      </c>
      <c r="F143" s="161" t="s">
        <v>163</v>
      </c>
      <c r="G143" s="162" t="s">
        <v>164</v>
      </c>
      <c r="H143" s="163">
        <v>0.4</v>
      </c>
      <c r="I143" s="138"/>
      <c r="J143" s="138">
        <f t="shared" ref="J143:J149" si="10">ROUND(I143*H143,2)</f>
        <v>0</v>
      </c>
      <c r="K143" s="135" t="s">
        <v>131</v>
      </c>
      <c r="L143" s="25"/>
      <c r="M143" s="139" t="s">
        <v>1</v>
      </c>
      <c r="N143" s="104" t="s">
        <v>37</v>
      </c>
      <c r="O143" s="140">
        <v>0.88200000000000001</v>
      </c>
      <c r="P143" s="140">
        <f t="shared" ref="P143:P149" si="11">O143*H143</f>
        <v>0.3528</v>
      </c>
      <c r="Q143" s="140">
        <v>0</v>
      </c>
      <c r="R143" s="140">
        <f t="shared" ref="R143:R149" si="12">Q143*H143</f>
        <v>0</v>
      </c>
      <c r="S143" s="140">
        <v>0</v>
      </c>
      <c r="T143" s="141">
        <f t="shared" ref="T143:T149" si="13">S143*H143</f>
        <v>0</v>
      </c>
      <c r="AR143" s="142" t="s">
        <v>76</v>
      </c>
      <c r="AT143" s="142" t="s">
        <v>124</v>
      </c>
      <c r="AU143" s="142" t="s">
        <v>103</v>
      </c>
      <c r="AY143" s="13" t="s">
        <v>121</v>
      </c>
      <c r="BE143" s="143">
        <f t="shared" ref="BE143:BE149" si="14">IF(N143="základná",J143,0)</f>
        <v>0</v>
      </c>
      <c r="BF143" s="143">
        <f t="shared" ref="BF143:BF149" si="15">IF(N143="znížená",J143,0)</f>
        <v>0</v>
      </c>
      <c r="BG143" s="143">
        <f t="shared" ref="BG143:BG149" si="16">IF(N143="zákl. prenesená",J143,0)</f>
        <v>0</v>
      </c>
      <c r="BH143" s="143">
        <f t="shared" ref="BH143:BH149" si="17">IF(N143="zníž. prenesená",J143,0)</f>
        <v>0</v>
      </c>
      <c r="BI143" s="143">
        <f t="shared" ref="BI143:BI149" si="18">IF(N143="nulová",J143,0)</f>
        <v>0</v>
      </c>
      <c r="BJ143" s="13" t="s">
        <v>103</v>
      </c>
      <c r="BK143" s="143">
        <f t="shared" ref="BK143:BK149" si="19">ROUND(I143*H143,2)</f>
        <v>0</v>
      </c>
      <c r="BL143" s="13" t="s">
        <v>76</v>
      </c>
      <c r="BM143" s="142" t="s">
        <v>165</v>
      </c>
    </row>
    <row r="144" spans="2:65" s="1" customFormat="1" ht="24" customHeight="1" x14ac:dyDescent="0.2">
      <c r="B144" s="105"/>
      <c r="C144" s="159">
        <v>11</v>
      </c>
      <c r="D144" s="159" t="s">
        <v>124</v>
      </c>
      <c r="E144" s="160" t="s">
        <v>166</v>
      </c>
      <c r="F144" s="161" t="s">
        <v>167</v>
      </c>
      <c r="G144" s="162" t="s">
        <v>164</v>
      </c>
      <c r="H144" s="163">
        <v>0.4</v>
      </c>
      <c r="I144" s="138"/>
      <c r="J144" s="138">
        <f t="shared" si="10"/>
        <v>0</v>
      </c>
      <c r="K144" s="135" t="s">
        <v>144</v>
      </c>
      <c r="L144" s="25"/>
      <c r="M144" s="139" t="s">
        <v>1</v>
      </c>
      <c r="N144" s="104" t="s">
        <v>37</v>
      </c>
      <c r="O144" s="140">
        <v>0.61799999999999999</v>
      </c>
      <c r="P144" s="140">
        <f t="shared" si="11"/>
        <v>0.2472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76</v>
      </c>
      <c r="AT144" s="142" t="s">
        <v>124</v>
      </c>
      <c r="AU144" s="142" t="s">
        <v>103</v>
      </c>
      <c r="AY144" s="13" t="s">
        <v>121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103</v>
      </c>
      <c r="BK144" s="143">
        <f t="shared" si="19"/>
        <v>0</v>
      </c>
      <c r="BL144" s="13" t="s">
        <v>76</v>
      </c>
      <c r="BM144" s="142" t="s">
        <v>168</v>
      </c>
    </row>
    <row r="145" spans="2:65" s="1" customFormat="1" ht="16.5" customHeight="1" x14ac:dyDescent="0.2">
      <c r="B145" s="105"/>
      <c r="C145" s="159">
        <v>12</v>
      </c>
      <c r="D145" s="159" t="s">
        <v>124</v>
      </c>
      <c r="E145" s="160" t="s">
        <v>169</v>
      </c>
      <c r="F145" s="161" t="s">
        <v>170</v>
      </c>
      <c r="G145" s="162" t="s">
        <v>164</v>
      </c>
      <c r="H145" s="163">
        <v>0.4</v>
      </c>
      <c r="I145" s="138"/>
      <c r="J145" s="138">
        <f t="shared" si="10"/>
        <v>0</v>
      </c>
      <c r="K145" s="135" t="s">
        <v>1</v>
      </c>
      <c r="L145" s="25"/>
      <c r="M145" s="139" t="s">
        <v>1</v>
      </c>
      <c r="N145" s="104" t="s">
        <v>37</v>
      </c>
      <c r="O145" s="140">
        <v>0.59799999999999998</v>
      </c>
      <c r="P145" s="140">
        <f t="shared" si="11"/>
        <v>0.2392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76</v>
      </c>
      <c r="AT145" s="142" t="s">
        <v>124</v>
      </c>
      <c r="AU145" s="142" t="s">
        <v>103</v>
      </c>
      <c r="AY145" s="13" t="s">
        <v>121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103</v>
      </c>
      <c r="BK145" s="143">
        <f t="shared" si="19"/>
        <v>0</v>
      </c>
      <c r="BL145" s="13" t="s">
        <v>76</v>
      </c>
      <c r="BM145" s="142" t="s">
        <v>171</v>
      </c>
    </row>
    <row r="146" spans="2:65" s="1" customFormat="1" ht="24" customHeight="1" x14ac:dyDescent="0.2">
      <c r="B146" s="105"/>
      <c r="C146" s="159">
        <v>13</v>
      </c>
      <c r="D146" s="159" t="s">
        <v>124</v>
      </c>
      <c r="E146" s="160" t="s">
        <v>172</v>
      </c>
      <c r="F146" s="161" t="s">
        <v>173</v>
      </c>
      <c r="G146" s="162" t="s">
        <v>164</v>
      </c>
      <c r="H146" s="163">
        <v>3.6</v>
      </c>
      <c r="I146" s="138"/>
      <c r="J146" s="138">
        <f t="shared" si="10"/>
        <v>0</v>
      </c>
      <c r="K146" s="135" t="s">
        <v>131</v>
      </c>
      <c r="L146" s="25"/>
      <c r="M146" s="139" t="s">
        <v>1</v>
      </c>
      <c r="N146" s="104" t="s">
        <v>37</v>
      </c>
      <c r="O146" s="140">
        <v>7.0000000000000001E-3</v>
      </c>
      <c r="P146" s="140">
        <f t="shared" si="11"/>
        <v>2.52E-2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76</v>
      </c>
      <c r="AT146" s="142" t="s">
        <v>124</v>
      </c>
      <c r="AU146" s="142" t="s">
        <v>103</v>
      </c>
      <c r="AY146" s="13" t="s">
        <v>121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103</v>
      </c>
      <c r="BK146" s="143">
        <f t="shared" si="19"/>
        <v>0</v>
      </c>
      <c r="BL146" s="13" t="s">
        <v>76</v>
      </c>
      <c r="BM146" s="142" t="s">
        <v>174</v>
      </c>
    </row>
    <row r="147" spans="2:65" s="1" customFormat="1" ht="24" customHeight="1" x14ac:dyDescent="0.2">
      <c r="B147" s="105"/>
      <c r="C147" s="159">
        <v>14</v>
      </c>
      <c r="D147" s="159" t="s">
        <v>124</v>
      </c>
      <c r="E147" s="160" t="s">
        <v>175</v>
      </c>
      <c r="F147" s="161" t="s">
        <v>176</v>
      </c>
      <c r="G147" s="162" t="s">
        <v>164</v>
      </c>
      <c r="H147" s="163">
        <v>0.4</v>
      </c>
      <c r="I147" s="138"/>
      <c r="J147" s="138">
        <f t="shared" si="10"/>
        <v>0</v>
      </c>
      <c r="K147" s="135" t="s">
        <v>131</v>
      </c>
      <c r="L147" s="25"/>
      <c r="M147" s="139" t="s">
        <v>1</v>
      </c>
      <c r="N147" s="104" t="s">
        <v>37</v>
      </c>
      <c r="O147" s="140">
        <v>0.89</v>
      </c>
      <c r="P147" s="140">
        <f t="shared" si="11"/>
        <v>0.35600000000000004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76</v>
      </c>
      <c r="AT147" s="142" t="s">
        <v>124</v>
      </c>
      <c r="AU147" s="142" t="s">
        <v>103</v>
      </c>
      <c r="AY147" s="13" t="s">
        <v>121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103</v>
      </c>
      <c r="BK147" s="143">
        <f t="shared" si="19"/>
        <v>0</v>
      </c>
      <c r="BL147" s="13" t="s">
        <v>76</v>
      </c>
      <c r="BM147" s="142" t="s">
        <v>177</v>
      </c>
    </row>
    <row r="148" spans="2:65" s="1" customFormat="1" ht="24" customHeight="1" x14ac:dyDescent="0.2">
      <c r="B148" s="105"/>
      <c r="C148" s="159">
        <v>15</v>
      </c>
      <c r="D148" s="159" t="s">
        <v>124</v>
      </c>
      <c r="E148" s="160" t="s">
        <v>178</v>
      </c>
      <c r="F148" s="161" t="s">
        <v>179</v>
      </c>
      <c r="G148" s="162" t="s">
        <v>164</v>
      </c>
      <c r="H148" s="163">
        <v>0.8</v>
      </c>
      <c r="I148" s="138"/>
      <c r="J148" s="138">
        <f t="shared" si="10"/>
        <v>0</v>
      </c>
      <c r="K148" s="135" t="s">
        <v>131</v>
      </c>
      <c r="L148" s="25"/>
      <c r="M148" s="139" t="s">
        <v>1</v>
      </c>
      <c r="N148" s="104" t="s">
        <v>37</v>
      </c>
      <c r="O148" s="140">
        <v>0.1</v>
      </c>
      <c r="P148" s="140">
        <f t="shared" si="11"/>
        <v>8.0000000000000016E-2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76</v>
      </c>
      <c r="AT148" s="142" t="s">
        <v>124</v>
      </c>
      <c r="AU148" s="142" t="s">
        <v>103</v>
      </c>
      <c r="AY148" s="13" t="s">
        <v>121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103</v>
      </c>
      <c r="BK148" s="143">
        <f t="shared" si="19"/>
        <v>0</v>
      </c>
      <c r="BL148" s="13" t="s">
        <v>76</v>
      </c>
      <c r="BM148" s="142" t="s">
        <v>180</v>
      </c>
    </row>
    <row r="149" spans="2:65" s="1" customFormat="1" ht="24" customHeight="1" x14ac:dyDescent="0.2">
      <c r="B149" s="105"/>
      <c r="C149" s="159">
        <v>16</v>
      </c>
      <c r="D149" s="159" t="s">
        <v>124</v>
      </c>
      <c r="E149" s="160" t="s">
        <v>181</v>
      </c>
      <c r="F149" s="161" t="s">
        <v>182</v>
      </c>
      <c r="G149" s="162" t="s">
        <v>164</v>
      </c>
      <c r="H149" s="163">
        <v>0.4</v>
      </c>
      <c r="I149" s="138"/>
      <c r="J149" s="138">
        <f t="shared" si="10"/>
        <v>0</v>
      </c>
      <c r="K149" s="135" t="s">
        <v>131</v>
      </c>
      <c r="L149" s="25"/>
      <c r="M149" s="139" t="s">
        <v>1</v>
      </c>
      <c r="N149" s="104" t="s">
        <v>37</v>
      </c>
      <c r="O149" s="140">
        <v>0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76</v>
      </c>
      <c r="AT149" s="142" t="s">
        <v>124</v>
      </c>
      <c r="AU149" s="142" t="s">
        <v>103</v>
      </c>
      <c r="AY149" s="13" t="s">
        <v>121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103</v>
      </c>
      <c r="BK149" s="143">
        <f t="shared" si="19"/>
        <v>0</v>
      </c>
      <c r="BL149" s="13" t="s">
        <v>76</v>
      </c>
      <c r="BM149" s="142" t="s">
        <v>183</v>
      </c>
    </row>
    <row r="150" spans="2:65" s="11" customFormat="1" ht="22.9" customHeight="1" x14ac:dyDescent="0.2">
      <c r="B150" s="122"/>
      <c r="C150" s="170"/>
      <c r="D150" s="123" t="s">
        <v>70</v>
      </c>
      <c r="E150" s="131" t="s">
        <v>184</v>
      </c>
      <c r="F150" s="131" t="s">
        <v>185</v>
      </c>
      <c r="J150" s="132">
        <f>J151</f>
        <v>0</v>
      </c>
      <c r="L150" s="122"/>
      <c r="M150" s="126"/>
      <c r="P150" s="127">
        <f>P151</f>
        <v>8.8668000000000013</v>
      </c>
      <c r="R150" s="127">
        <f>R151</f>
        <v>0</v>
      </c>
      <c r="T150" s="128">
        <f>T151</f>
        <v>0</v>
      </c>
      <c r="AR150" s="123" t="s">
        <v>79</v>
      </c>
      <c r="AT150" s="129" t="s">
        <v>70</v>
      </c>
      <c r="AU150" s="129" t="s">
        <v>79</v>
      </c>
      <c r="AY150" s="123" t="s">
        <v>121</v>
      </c>
      <c r="BK150" s="130">
        <f>BK151</f>
        <v>0</v>
      </c>
    </row>
    <row r="151" spans="2:65" s="1" customFormat="1" ht="24" customHeight="1" x14ac:dyDescent="0.2">
      <c r="B151" s="105"/>
      <c r="C151" s="133">
        <v>17</v>
      </c>
      <c r="D151" s="133" t="s">
        <v>124</v>
      </c>
      <c r="E151" s="134" t="s">
        <v>186</v>
      </c>
      <c r="F151" s="135" t="s">
        <v>187</v>
      </c>
      <c r="G151" s="136" t="s">
        <v>164</v>
      </c>
      <c r="H151" s="137">
        <v>3.6</v>
      </c>
      <c r="I151" s="138"/>
      <c r="J151" s="138">
        <f>ROUND(I151*H151,2)</f>
        <v>0</v>
      </c>
      <c r="K151" s="135" t="s">
        <v>188</v>
      </c>
      <c r="L151" s="25"/>
      <c r="M151" s="139" t="s">
        <v>1</v>
      </c>
      <c r="N151" s="104" t="s">
        <v>37</v>
      </c>
      <c r="O151" s="140">
        <v>2.4630000000000001</v>
      </c>
      <c r="P151" s="140">
        <f>O151*H151</f>
        <v>8.8668000000000013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76</v>
      </c>
      <c r="AT151" s="142" t="s">
        <v>124</v>
      </c>
      <c r="AU151" s="142" t="s">
        <v>103</v>
      </c>
      <c r="AY151" s="13" t="s">
        <v>121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103</v>
      </c>
      <c r="BK151" s="143">
        <f>ROUND(I151*H151,2)</f>
        <v>0</v>
      </c>
      <c r="BL151" s="13" t="s">
        <v>76</v>
      </c>
      <c r="BM151" s="142" t="s">
        <v>189</v>
      </c>
    </row>
    <row r="152" spans="2:65" s="11" customFormat="1" ht="25.9" customHeight="1" x14ac:dyDescent="0.2">
      <c r="B152" s="122"/>
      <c r="D152" s="123" t="s">
        <v>70</v>
      </c>
      <c r="E152" s="124" t="s">
        <v>190</v>
      </c>
      <c r="F152" s="124" t="s">
        <v>191</v>
      </c>
      <c r="J152" s="125">
        <f>J153+J162</f>
        <v>0</v>
      </c>
      <c r="L152" s="122"/>
      <c r="M152" s="126"/>
      <c r="P152" s="127" t="e">
        <f>#REF!+P153+P161</f>
        <v>#REF!</v>
      </c>
      <c r="R152" s="127" t="e">
        <f>#REF!+R153+R161</f>
        <v>#REF!</v>
      </c>
      <c r="T152" s="128" t="e">
        <f>#REF!+T153+T161</f>
        <v>#REF!</v>
      </c>
      <c r="AR152" s="123" t="s">
        <v>103</v>
      </c>
      <c r="AT152" s="129" t="s">
        <v>70</v>
      </c>
      <c r="AU152" s="129" t="s">
        <v>71</v>
      </c>
      <c r="AY152" s="123" t="s">
        <v>121</v>
      </c>
      <c r="BK152" s="130" t="e">
        <f>#REF!+BK153+BK161</f>
        <v>#REF!</v>
      </c>
    </row>
    <row r="153" spans="2:65" s="11" customFormat="1" ht="22.9" customHeight="1" x14ac:dyDescent="0.2">
      <c r="B153" s="122"/>
      <c r="D153" s="123" t="s">
        <v>70</v>
      </c>
      <c r="E153" s="131" t="s">
        <v>192</v>
      </c>
      <c r="F153" s="131" t="s">
        <v>193</v>
      </c>
      <c r="J153" s="132">
        <f>SUM(J154:J161)</f>
        <v>0</v>
      </c>
      <c r="L153" s="122"/>
      <c r="M153" s="126"/>
      <c r="P153" s="127" t="e">
        <f>SUM(P156:P156)</f>
        <v>#REF!</v>
      </c>
      <c r="R153" s="127" t="e">
        <f>SUM(R156:R156)</f>
        <v>#REF!</v>
      </c>
      <c r="T153" s="128" t="e">
        <f>SUM(T156:T156)</f>
        <v>#REF!</v>
      </c>
      <c r="AR153" s="123" t="s">
        <v>103</v>
      </c>
      <c r="AT153" s="129" t="s">
        <v>70</v>
      </c>
      <c r="AU153" s="129" t="s">
        <v>79</v>
      </c>
      <c r="AY153" s="123" t="s">
        <v>121</v>
      </c>
      <c r="BK153" s="130" t="e">
        <f>SUM(BK156:BK156)</f>
        <v>#REF!</v>
      </c>
    </row>
    <row r="154" spans="2:65" s="11" customFormat="1" ht="22.9" customHeight="1" x14ac:dyDescent="0.2">
      <c r="B154" s="122"/>
      <c r="C154" s="144">
        <v>18</v>
      </c>
      <c r="D154" s="144" t="s">
        <v>146</v>
      </c>
      <c r="E154" s="145" t="s">
        <v>194</v>
      </c>
      <c r="F154" s="146" t="s">
        <v>195</v>
      </c>
      <c r="G154" s="147" t="s">
        <v>196</v>
      </c>
      <c r="H154" s="148">
        <v>400</v>
      </c>
      <c r="I154" s="149"/>
      <c r="J154" s="149">
        <f>ROUND(I154*H154,2)</f>
        <v>0</v>
      </c>
      <c r="L154" s="122"/>
      <c r="M154" s="126"/>
      <c r="P154" s="127"/>
      <c r="R154" s="127"/>
      <c r="T154" s="128"/>
      <c r="AR154" s="123"/>
      <c r="AT154" s="129"/>
      <c r="AU154" s="129"/>
      <c r="AY154" s="123"/>
      <c r="BK154" s="130"/>
    </row>
    <row r="155" spans="2:65" s="11" customFormat="1" ht="30.6" customHeight="1" x14ac:dyDescent="0.2">
      <c r="B155" s="122"/>
      <c r="C155" s="133">
        <v>19</v>
      </c>
      <c r="D155" s="133" t="s">
        <v>124</v>
      </c>
      <c r="E155" s="134" t="s">
        <v>197</v>
      </c>
      <c r="F155" s="135" t="s">
        <v>198</v>
      </c>
      <c r="G155" s="136" t="s">
        <v>127</v>
      </c>
      <c r="H155" s="137">
        <v>16</v>
      </c>
      <c r="I155" s="138"/>
      <c r="J155" s="138">
        <f t="shared" ref="J155" si="20">ROUND(I155*H155,2)</f>
        <v>0</v>
      </c>
      <c r="L155" s="122"/>
      <c r="M155" s="126"/>
      <c r="P155" s="127"/>
      <c r="R155" s="127"/>
      <c r="T155" s="128"/>
      <c r="AR155" s="123"/>
      <c r="AT155" s="129"/>
      <c r="AU155" s="129"/>
      <c r="AY155" s="123"/>
      <c r="BK155" s="130"/>
    </row>
    <row r="156" spans="2:65" s="1" customFormat="1" ht="36.75" customHeight="1" x14ac:dyDescent="0.2">
      <c r="B156" s="105"/>
      <c r="C156" s="133">
        <v>20</v>
      </c>
      <c r="D156" s="133" t="s">
        <v>124</v>
      </c>
      <c r="E156" s="134" t="s">
        <v>199</v>
      </c>
      <c r="F156" s="135" t="s">
        <v>200</v>
      </c>
      <c r="G156" s="136" t="s">
        <v>127</v>
      </c>
      <c r="H156" s="137">
        <v>16</v>
      </c>
      <c r="I156" s="138"/>
      <c r="J156" s="138">
        <f t="shared" ref="J156:J160" si="21">ROUND(I156*H156,2)</f>
        <v>0</v>
      </c>
      <c r="K156" s="135" t="s">
        <v>131</v>
      </c>
      <c r="L156" s="25"/>
      <c r="M156" s="139" t="s">
        <v>1</v>
      </c>
      <c r="N156" s="104" t="s">
        <v>37</v>
      </c>
      <c r="O156" s="140">
        <v>1.534</v>
      </c>
      <c r="P156" s="140" t="e">
        <f>O156*#REF!</f>
        <v>#REF!</v>
      </c>
      <c r="Q156" s="140">
        <v>2.6000000000000001E-6</v>
      </c>
      <c r="R156" s="140" t="e">
        <f>Q156*#REF!</f>
        <v>#REF!</v>
      </c>
      <c r="S156" s="140">
        <v>0</v>
      </c>
      <c r="T156" s="141" t="e">
        <f>S156*#REF!</f>
        <v>#REF!</v>
      </c>
      <c r="AR156" s="142" t="s">
        <v>201</v>
      </c>
      <c r="AT156" s="142" t="s">
        <v>124</v>
      </c>
      <c r="AU156" s="142" t="s">
        <v>103</v>
      </c>
      <c r="AY156" s="13" t="s">
        <v>121</v>
      </c>
      <c r="BE156" s="143">
        <f>IF(N156="základná",#REF!,0)</f>
        <v>0</v>
      </c>
      <c r="BF156" s="143" t="e">
        <f>IF(N156="znížená",#REF!,0)</f>
        <v>#REF!</v>
      </c>
      <c r="BG156" s="143">
        <f>IF(N156="zákl. prenesená",#REF!,0)</f>
        <v>0</v>
      </c>
      <c r="BH156" s="143">
        <f>IF(N156="zníž. prenesená",#REF!,0)</f>
        <v>0</v>
      </c>
      <c r="BI156" s="143">
        <f>IF(N156="nulová",#REF!,0)</f>
        <v>0</v>
      </c>
      <c r="BJ156" s="13" t="s">
        <v>103</v>
      </c>
      <c r="BK156" s="143" t="e">
        <f>ROUND(#REF!*#REF!,2)</f>
        <v>#REF!</v>
      </c>
      <c r="BL156" s="13" t="s">
        <v>201</v>
      </c>
      <c r="BM156" s="142" t="s">
        <v>202</v>
      </c>
    </row>
    <row r="157" spans="2:65" s="1" customFormat="1" ht="30.6" customHeight="1" x14ac:dyDescent="0.2">
      <c r="B157" s="105"/>
      <c r="C157" s="171">
        <v>21</v>
      </c>
      <c r="D157" s="171" t="s">
        <v>124</v>
      </c>
      <c r="E157" s="172" t="s">
        <v>203</v>
      </c>
      <c r="F157" s="173" t="s">
        <v>204</v>
      </c>
      <c r="G157" s="174" t="s">
        <v>143</v>
      </c>
      <c r="H157" s="175">
        <v>2</v>
      </c>
      <c r="I157" s="138"/>
      <c r="J157" s="138">
        <f t="shared" si="21"/>
        <v>0</v>
      </c>
      <c r="K157" s="157"/>
      <c r="L157" s="25"/>
      <c r="M157" s="139"/>
      <c r="N157" s="104"/>
      <c r="O157" s="140"/>
      <c r="P157" s="140"/>
      <c r="Q157" s="140"/>
      <c r="R157" s="140"/>
      <c r="S157" s="140"/>
      <c r="T157" s="141"/>
      <c r="AR157" s="142"/>
      <c r="AT157" s="142"/>
      <c r="AU157" s="142"/>
      <c r="AY157" s="13"/>
      <c r="BE157" s="143"/>
      <c r="BF157" s="143"/>
      <c r="BG157" s="143"/>
      <c r="BH157" s="143"/>
      <c r="BI157" s="143"/>
      <c r="BJ157" s="13"/>
      <c r="BK157" s="143"/>
      <c r="BL157" s="13"/>
      <c r="BM157" s="142"/>
    </row>
    <row r="158" spans="2:65" s="1" customFormat="1" ht="30.6" customHeight="1" x14ac:dyDescent="0.2">
      <c r="B158" s="105"/>
      <c r="C158" s="171">
        <v>22</v>
      </c>
      <c r="D158" s="176" t="s">
        <v>146</v>
      </c>
      <c r="E158" s="177" t="s">
        <v>205</v>
      </c>
      <c r="F158" s="178" t="s">
        <v>206</v>
      </c>
      <c r="G158" s="179" t="s">
        <v>143</v>
      </c>
      <c r="H158" s="180">
        <v>2</v>
      </c>
      <c r="I158" s="138"/>
      <c r="J158" s="138">
        <f t="shared" si="21"/>
        <v>0</v>
      </c>
      <c r="K158" s="157"/>
      <c r="L158" s="25"/>
      <c r="M158" s="139"/>
      <c r="N158" s="104"/>
      <c r="O158" s="140"/>
      <c r="P158" s="140"/>
      <c r="Q158" s="140"/>
      <c r="R158" s="140"/>
      <c r="S158" s="140"/>
      <c r="T158" s="141"/>
      <c r="AR158" s="142"/>
      <c r="AT158" s="142"/>
      <c r="AU158" s="142"/>
      <c r="AY158" s="13"/>
      <c r="BE158" s="143"/>
      <c r="BF158" s="143"/>
      <c r="BG158" s="143"/>
      <c r="BH158" s="143"/>
      <c r="BI158" s="143"/>
      <c r="BJ158" s="13"/>
      <c r="BK158" s="143"/>
      <c r="BL158" s="13"/>
      <c r="BM158" s="142"/>
    </row>
    <row r="159" spans="2:65" s="1" customFormat="1" ht="30.6" customHeight="1" x14ac:dyDescent="0.2">
      <c r="B159" s="105"/>
      <c r="C159" s="171">
        <v>23</v>
      </c>
      <c r="D159" s="171" t="s">
        <v>124</v>
      </c>
      <c r="E159" s="172" t="s">
        <v>207</v>
      </c>
      <c r="F159" s="173" t="s">
        <v>208</v>
      </c>
      <c r="G159" s="174" t="s">
        <v>143</v>
      </c>
      <c r="H159" s="175">
        <v>2</v>
      </c>
      <c r="I159" s="138"/>
      <c r="J159" s="138">
        <f t="shared" si="21"/>
        <v>0</v>
      </c>
      <c r="K159" s="157"/>
      <c r="L159" s="25"/>
      <c r="M159" s="139"/>
      <c r="N159" s="104"/>
      <c r="O159" s="140"/>
      <c r="P159" s="140"/>
      <c r="Q159" s="140"/>
      <c r="R159" s="140"/>
      <c r="S159" s="140"/>
      <c r="T159" s="141"/>
      <c r="AR159" s="142"/>
      <c r="AT159" s="142"/>
      <c r="AU159" s="142"/>
      <c r="AY159" s="13"/>
      <c r="BE159" s="143"/>
      <c r="BF159" s="143"/>
      <c r="BG159" s="143"/>
      <c r="BH159" s="143"/>
      <c r="BI159" s="143"/>
      <c r="BJ159" s="13"/>
      <c r="BK159" s="143"/>
      <c r="BL159" s="13"/>
      <c r="BM159" s="142"/>
    </row>
    <row r="160" spans="2:65" s="1" customFormat="1" ht="30.6" customHeight="1" x14ac:dyDescent="0.2">
      <c r="B160" s="105"/>
      <c r="C160" s="171">
        <v>24</v>
      </c>
      <c r="D160" s="176" t="s">
        <v>146</v>
      </c>
      <c r="E160" s="177" t="s">
        <v>209</v>
      </c>
      <c r="F160" s="173" t="s">
        <v>210</v>
      </c>
      <c r="G160" s="179" t="s">
        <v>143</v>
      </c>
      <c r="H160" s="180">
        <v>2</v>
      </c>
      <c r="I160" s="138"/>
      <c r="J160" s="138">
        <f t="shared" si="21"/>
        <v>0</v>
      </c>
      <c r="K160" s="157"/>
      <c r="L160" s="25"/>
      <c r="M160" s="139"/>
      <c r="N160" s="104"/>
      <c r="O160" s="140"/>
      <c r="P160" s="140"/>
      <c r="Q160" s="140"/>
      <c r="R160" s="140"/>
      <c r="S160" s="140"/>
      <c r="T160" s="141"/>
      <c r="AR160" s="142"/>
      <c r="AT160" s="142"/>
      <c r="AU160" s="142"/>
      <c r="AY160" s="13"/>
      <c r="BE160" s="143"/>
      <c r="BF160" s="143"/>
      <c r="BG160" s="143"/>
      <c r="BH160" s="143"/>
      <c r="BI160" s="143"/>
      <c r="BJ160" s="13"/>
      <c r="BK160" s="143"/>
      <c r="BL160" s="13"/>
      <c r="BM160" s="142"/>
    </row>
    <row r="161" spans="2:65" s="11" customFormat="1" ht="22.9" customHeight="1" x14ac:dyDescent="0.2">
      <c r="B161" s="122"/>
      <c r="C161" s="133">
        <v>25</v>
      </c>
      <c r="D161" s="133" t="s">
        <v>124</v>
      </c>
      <c r="E161" s="134" t="s">
        <v>211</v>
      </c>
      <c r="F161" s="135" t="s">
        <v>212</v>
      </c>
      <c r="G161" s="136" t="s">
        <v>213</v>
      </c>
      <c r="H161" s="137">
        <v>3.8879999999999999</v>
      </c>
      <c r="I161" s="138"/>
      <c r="J161" s="138">
        <f t="shared" ref="J161" si="22">ROUND(I161*H161,2)</f>
        <v>0</v>
      </c>
      <c r="L161" s="122"/>
      <c r="M161" s="126"/>
      <c r="P161" s="127">
        <f>SUM(P162:P163)</f>
        <v>4.4870999999999999</v>
      </c>
      <c r="R161" s="127">
        <f>SUM(R162:R163)</f>
        <v>1.54725E-2</v>
      </c>
      <c r="T161" s="128">
        <f>SUM(T162:T163)</f>
        <v>0</v>
      </c>
      <c r="AR161" s="123" t="s">
        <v>103</v>
      </c>
      <c r="AT161" s="129" t="s">
        <v>70</v>
      </c>
      <c r="AU161" s="129" t="s">
        <v>79</v>
      </c>
      <c r="AY161" s="123" t="s">
        <v>121</v>
      </c>
      <c r="BK161" s="130">
        <f>SUM(BK162:BK163)</f>
        <v>0</v>
      </c>
    </row>
    <row r="162" spans="2:65" s="1" customFormat="1" ht="24" customHeight="1" x14ac:dyDescent="0.2">
      <c r="B162" s="105"/>
      <c r="C162" s="11"/>
      <c r="D162" s="123" t="s">
        <v>70</v>
      </c>
      <c r="E162" s="131" t="s">
        <v>214</v>
      </c>
      <c r="F162" s="131" t="s">
        <v>215</v>
      </c>
      <c r="G162" s="11"/>
      <c r="H162" s="11"/>
      <c r="I162" s="11"/>
      <c r="J162" s="132">
        <f>BK161</f>
        <v>0</v>
      </c>
      <c r="K162" s="135" t="s">
        <v>188</v>
      </c>
      <c r="L162" s="25"/>
      <c r="M162" s="139" t="s">
        <v>1</v>
      </c>
      <c r="N162" s="104" t="s">
        <v>37</v>
      </c>
      <c r="O162" s="140">
        <v>5.5309999999999998E-2</v>
      </c>
      <c r="P162" s="140">
        <f>O162*H163</f>
        <v>1.6593</v>
      </c>
      <c r="Q162" s="140">
        <v>1.6574999999999999E-4</v>
      </c>
      <c r="R162" s="140">
        <f>Q162*H163</f>
        <v>4.9724999999999995E-3</v>
      </c>
      <c r="S162" s="140">
        <v>0</v>
      </c>
      <c r="T162" s="141">
        <f>S162*H163</f>
        <v>0</v>
      </c>
      <c r="AR162" s="142" t="s">
        <v>201</v>
      </c>
      <c r="AT162" s="142" t="s">
        <v>124</v>
      </c>
      <c r="AU162" s="142" t="s">
        <v>103</v>
      </c>
      <c r="AY162" s="13" t="s">
        <v>121</v>
      </c>
      <c r="BE162" s="143">
        <f>IF(N162="základná",J163,0)</f>
        <v>0</v>
      </c>
      <c r="BF162" s="143">
        <f>IF(N162="znížená",J163,0)</f>
        <v>0</v>
      </c>
      <c r="BG162" s="143">
        <f>IF(N162="zákl. prenesená",J163,0)</f>
        <v>0</v>
      </c>
      <c r="BH162" s="143">
        <f>IF(N162="zníž. prenesená",J163,0)</f>
        <v>0</v>
      </c>
      <c r="BI162" s="143">
        <f>IF(N162="nulová",J163,0)</f>
        <v>0</v>
      </c>
      <c r="BJ162" s="13" t="s">
        <v>103</v>
      </c>
      <c r="BK162" s="143">
        <f>ROUND(I163*H163,2)</f>
        <v>0</v>
      </c>
      <c r="BL162" s="13" t="s">
        <v>201</v>
      </c>
      <c r="BM162" s="142" t="s">
        <v>216</v>
      </c>
    </row>
    <row r="163" spans="2:65" s="1" customFormat="1" ht="24" customHeight="1" x14ac:dyDescent="0.2">
      <c r="B163" s="105"/>
      <c r="C163" s="133">
        <v>26</v>
      </c>
      <c r="D163" s="133" t="s">
        <v>124</v>
      </c>
      <c r="E163" s="134" t="s">
        <v>217</v>
      </c>
      <c r="F163" s="135" t="s">
        <v>218</v>
      </c>
      <c r="G163" s="136" t="s">
        <v>127</v>
      </c>
      <c r="H163" s="137">
        <v>30</v>
      </c>
      <c r="I163" s="138"/>
      <c r="J163" s="138">
        <f>ROUND(I163*H163,2)</f>
        <v>0</v>
      </c>
      <c r="K163" s="135" t="s">
        <v>1</v>
      </c>
      <c r="L163" s="25"/>
      <c r="M163" s="153" t="s">
        <v>1</v>
      </c>
      <c r="N163" s="154" t="s">
        <v>37</v>
      </c>
      <c r="O163" s="155">
        <v>9.4259999999999997E-2</v>
      </c>
      <c r="P163" s="155">
        <f>O163*H164</f>
        <v>2.8277999999999999</v>
      </c>
      <c r="Q163" s="155">
        <v>3.5E-4</v>
      </c>
      <c r="R163" s="155">
        <f>Q163*H164</f>
        <v>1.0500000000000001E-2</v>
      </c>
      <c r="S163" s="155">
        <v>0</v>
      </c>
      <c r="T163" s="156">
        <f>S163*H164</f>
        <v>0</v>
      </c>
      <c r="AR163" s="142" t="s">
        <v>201</v>
      </c>
      <c r="AT163" s="142" t="s">
        <v>124</v>
      </c>
      <c r="AU163" s="142" t="s">
        <v>103</v>
      </c>
      <c r="AY163" s="13" t="s">
        <v>121</v>
      </c>
      <c r="BE163" s="143">
        <f>IF(N163="základná",J164,0)</f>
        <v>0</v>
      </c>
      <c r="BF163" s="143">
        <f>IF(N163="znížená",J164,0)</f>
        <v>0</v>
      </c>
      <c r="BG163" s="143">
        <f>IF(N163="zákl. prenesená",J164,0)</f>
        <v>0</v>
      </c>
      <c r="BH163" s="143">
        <f>IF(N163="zníž. prenesená",J164,0)</f>
        <v>0</v>
      </c>
      <c r="BI163" s="143">
        <f>IF(N163="nulová",J164,0)</f>
        <v>0</v>
      </c>
      <c r="BJ163" s="13" t="s">
        <v>103</v>
      </c>
      <c r="BK163" s="143">
        <f>ROUND(I164*H164,2)</f>
        <v>0</v>
      </c>
      <c r="BL163" s="13" t="s">
        <v>201</v>
      </c>
      <c r="BM163" s="142" t="s">
        <v>219</v>
      </c>
    </row>
    <row r="164" spans="2:65" s="1" customFormat="1" ht="24" customHeight="1" x14ac:dyDescent="0.2">
      <c r="B164" s="105"/>
      <c r="C164" s="133">
        <v>27</v>
      </c>
      <c r="D164" s="133" t="s">
        <v>124</v>
      </c>
      <c r="E164" s="134" t="s">
        <v>220</v>
      </c>
      <c r="F164" s="135" t="s">
        <v>221</v>
      </c>
      <c r="G164" s="136" t="s">
        <v>127</v>
      </c>
      <c r="H164" s="137">
        <v>30</v>
      </c>
      <c r="I164" s="138"/>
      <c r="J164" s="138">
        <f>ROUND(I164*H164,2)</f>
        <v>0</v>
      </c>
      <c r="K164" s="157"/>
      <c r="L164" s="25"/>
      <c r="M164" s="158"/>
      <c r="N164" s="104"/>
      <c r="O164" s="140"/>
      <c r="P164" s="140"/>
      <c r="Q164" s="140"/>
      <c r="R164" s="140"/>
      <c r="S164" s="140"/>
      <c r="T164" s="140"/>
      <c r="AR164" s="142"/>
      <c r="AT164" s="142"/>
      <c r="AU164" s="142"/>
      <c r="AY164" s="13"/>
      <c r="BE164" s="143"/>
      <c r="BF164" s="143"/>
      <c r="BG164" s="143"/>
      <c r="BH164" s="143"/>
      <c r="BI164" s="143"/>
      <c r="BJ164" s="13"/>
      <c r="BK164" s="143"/>
      <c r="BL164" s="13"/>
      <c r="BM164" s="142"/>
    </row>
    <row r="165" spans="2:65" s="1" customFormat="1" ht="6.95" customHeight="1" x14ac:dyDescent="0.2">
      <c r="B165" s="37"/>
      <c r="C165" s="38"/>
      <c r="D165" s="38"/>
      <c r="E165" s="38"/>
      <c r="F165" s="38"/>
      <c r="G165" s="38"/>
      <c r="H165" s="38"/>
      <c r="I165" s="38"/>
      <c r="J165" s="38"/>
      <c r="K165" s="38"/>
      <c r="L165" s="25"/>
    </row>
  </sheetData>
  <autoFilter ref="C129:K163" xr:uid="{00000000-0009-0000-0000-000001000000}"/>
  <mergeCells count="11">
    <mergeCell ref="L2:V2"/>
    <mergeCell ref="E9:I9"/>
    <mergeCell ref="E87:I87"/>
    <mergeCell ref="E122:I122"/>
    <mergeCell ref="D107:F107"/>
    <mergeCell ref="D108:F108"/>
    <mergeCell ref="D109:F109"/>
    <mergeCell ref="E120:H120"/>
    <mergeCell ref="E7:H7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9B555F-A51F-4F3E-9A26-2BBE70F227E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fb84e91-7284-4238-8333-85dd15e132d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C68252-EE40-4117-A68E-ADCE77ABD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7FE18-3190-42D2-872E-BB93D7C20E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4 - Stavebné práce pri vý...</vt:lpstr>
      <vt:lpstr>'4 - Stavebné práce pri vý...'!Názvy_tlače</vt:lpstr>
      <vt:lpstr>'Rekapitulácia stavby'!Názvy_tlače</vt:lpstr>
      <vt:lpstr>'4 - Stavebné práce pri vý...'!Oblasť_tlače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MAREK KOLLAR</dc:creator>
  <cp:keywords/>
  <dc:description/>
  <cp:lastModifiedBy>Kretovičová Mária</cp:lastModifiedBy>
  <cp:revision/>
  <dcterms:created xsi:type="dcterms:W3CDTF">2019-05-26T18:38:03Z</dcterms:created>
  <dcterms:modified xsi:type="dcterms:W3CDTF">2026-05-05T13:09:47Z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Order">
    <vt:r8>199500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