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ivana_koubova_mhth_sk/Documents/Pracovná plocha/Tendre/Strechy/Strecha Bagárová/"/>
    </mc:Choice>
  </mc:AlternateContent>
  <xr:revisionPtr revIDLastSave="46" documentId="8_{ABBA0994-6D71-47F4-84CC-6875FEBEFBDA}" xr6:coauthVersionLast="47" xr6:coauthVersionMax="47" xr10:uidLastSave="{910512A4-627D-4C66-9136-974BA4633B1B}"/>
  <bookViews>
    <workbookView xWindow="-108" yWindow="-108" windowWidth="30936" windowHeight="16776" xr2:uid="{FB580CF3-D4F5-6741-8679-09447302F4A2}"/>
  </bookViews>
  <sheets>
    <sheet name="Hárok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9" i="1" l="1"/>
  <c r="BK159" i="1"/>
  <c r="J136" i="1"/>
  <c r="BK171" i="1"/>
  <c r="BI171" i="1"/>
  <c r="BH171" i="1"/>
  <c r="BG171" i="1"/>
  <c r="BE171" i="1"/>
  <c r="T171" i="1"/>
  <c r="R171" i="1"/>
  <c r="P171" i="1"/>
  <c r="J171" i="1"/>
  <c r="BF171" i="1" s="1"/>
  <c r="BK170" i="1"/>
  <c r="BI170" i="1"/>
  <c r="BH170" i="1"/>
  <c r="BG170" i="1"/>
  <c r="BE170" i="1"/>
  <c r="T170" i="1"/>
  <c r="R170" i="1"/>
  <c r="P170" i="1"/>
  <c r="J170" i="1"/>
  <c r="BF170" i="1" s="1"/>
  <c r="BK175" i="1"/>
  <c r="BI175" i="1"/>
  <c r="BH175" i="1"/>
  <c r="BG175" i="1"/>
  <c r="BE175" i="1"/>
  <c r="T175" i="1"/>
  <c r="R175" i="1"/>
  <c r="P175" i="1"/>
  <c r="J175" i="1"/>
  <c r="BF175" i="1" s="1"/>
  <c r="BK174" i="1"/>
  <c r="BI174" i="1"/>
  <c r="BH174" i="1"/>
  <c r="BG174" i="1"/>
  <c r="BE174" i="1"/>
  <c r="T174" i="1"/>
  <c r="R174" i="1"/>
  <c r="P174" i="1"/>
  <c r="J174" i="1"/>
  <c r="BF174" i="1" s="1"/>
  <c r="BK172" i="1"/>
  <c r="BI172" i="1"/>
  <c r="BH172" i="1"/>
  <c r="BG172" i="1"/>
  <c r="BE172" i="1"/>
  <c r="T172" i="1"/>
  <c r="R172" i="1"/>
  <c r="P172" i="1"/>
  <c r="J172" i="1"/>
  <c r="BF172" i="1" s="1"/>
  <c r="BK168" i="1"/>
  <c r="BI168" i="1"/>
  <c r="BH168" i="1"/>
  <c r="BG168" i="1"/>
  <c r="BE168" i="1"/>
  <c r="T168" i="1"/>
  <c r="R168" i="1"/>
  <c r="P168" i="1"/>
  <c r="J168" i="1"/>
  <c r="BF168" i="1" s="1"/>
  <c r="BK167" i="1"/>
  <c r="BI167" i="1"/>
  <c r="BH167" i="1"/>
  <c r="BG167" i="1"/>
  <c r="BE167" i="1"/>
  <c r="T167" i="1"/>
  <c r="R167" i="1"/>
  <c r="P167" i="1"/>
  <c r="J167" i="1"/>
  <c r="BF167" i="1" s="1"/>
  <c r="BK166" i="1"/>
  <c r="BI166" i="1"/>
  <c r="BH166" i="1"/>
  <c r="BG166" i="1"/>
  <c r="BE166" i="1"/>
  <c r="T166" i="1"/>
  <c r="R166" i="1"/>
  <c r="P166" i="1"/>
  <c r="J166" i="1"/>
  <c r="BF166" i="1" s="1"/>
  <c r="BK165" i="1"/>
  <c r="BI165" i="1"/>
  <c r="BH165" i="1"/>
  <c r="BG165" i="1"/>
  <c r="BE165" i="1"/>
  <c r="T165" i="1"/>
  <c r="R165" i="1"/>
  <c r="P165" i="1"/>
  <c r="J165" i="1"/>
  <c r="BF165" i="1" s="1"/>
  <c r="BK151" i="1"/>
  <c r="BI151" i="1"/>
  <c r="BH151" i="1"/>
  <c r="BG151" i="1"/>
  <c r="BE151" i="1"/>
  <c r="T151" i="1"/>
  <c r="R151" i="1"/>
  <c r="P151" i="1"/>
  <c r="J151" i="1"/>
  <c r="BF151" i="1" s="1"/>
  <c r="BK150" i="1"/>
  <c r="BI150" i="1"/>
  <c r="BH150" i="1"/>
  <c r="BG150" i="1"/>
  <c r="BE150" i="1"/>
  <c r="T150" i="1"/>
  <c r="R150" i="1"/>
  <c r="P150" i="1"/>
  <c r="J150" i="1"/>
  <c r="BF150" i="1" s="1"/>
  <c r="BK156" i="1"/>
  <c r="BI156" i="1"/>
  <c r="BH156" i="1"/>
  <c r="BG156" i="1"/>
  <c r="BE156" i="1"/>
  <c r="T156" i="1"/>
  <c r="R156" i="1"/>
  <c r="P156" i="1"/>
  <c r="J156" i="1"/>
  <c r="BF156" i="1" s="1"/>
  <c r="J154" i="1"/>
  <c r="BK157" i="1"/>
  <c r="BI157" i="1"/>
  <c r="BH157" i="1"/>
  <c r="BG157" i="1"/>
  <c r="BE157" i="1"/>
  <c r="T157" i="1"/>
  <c r="R157" i="1"/>
  <c r="P157" i="1"/>
  <c r="J157" i="1"/>
  <c r="BF157" i="1" s="1"/>
  <c r="BK149" i="1"/>
  <c r="BI149" i="1"/>
  <c r="BH149" i="1"/>
  <c r="BG149" i="1"/>
  <c r="BE149" i="1"/>
  <c r="T149" i="1"/>
  <c r="R149" i="1"/>
  <c r="P149" i="1"/>
  <c r="J149" i="1"/>
  <c r="BF149" i="1" s="1"/>
  <c r="BK153" i="1"/>
  <c r="BI153" i="1"/>
  <c r="BH153" i="1"/>
  <c r="BG153" i="1"/>
  <c r="BE153" i="1"/>
  <c r="T153" i="1"/>
  <c r="R153" i="1"/>
  <c r="P153" i="1"/>
  <c r="J153" i="1"/>
  <c r="BF153" i="1" s="1"/>
  <c r="BK148" i="1"/>
  <c r="BI148" i="1"/>
  <c r="BH148" i="1"/>
  <c r="BG148" i="1"/>
  <c r="BE148" i="1"/>
  <c r="T148" i="1"/>
  <c r="R148" i="1"/>
  <c r="P148" i="1"/>
  <c r="J148" i="1"/>
  <c r="BF148" i="1" s="1"/>
  <c r="J139" i="1"/>
  <c r="BK139" i="1"/>
  <c r="J31" i="1"/>
  <c r="J37" i="1"/>
  <c r="J38" i="1"/>
  <c r="J39" i="1"/>
  <c r="E85" i="1"/>
  <c r="E87" i="1"/>
  <c r="F89" i="1"/>
  <c r="J89" i="1"/>
  <c r="F91" i="1"/>
  <c r="F92" i="1"/>
  <c r="E121" i="1"/>
  <c r="E123" i="1"/>
  <c r="F125" i="1"/>
  <c r="J125" i="1"/>
  <c r="F127" i="1"/>
  <c r="F128" i="1"/>
  <c r="J134" i="1"/>
  <c r="BF134" i="1" s="1"/>
  <c r="P134" i="1"/>
  <c r="R134" i="1"/>
  <c r="T134" i="1"/>
  <c r="BE134" i="1"/>
  <c r="BG134" i="1"/>
  <c r="BH134" i="1"/>
  <c r="BI134" i="1"/>
  <c r="BK134" i="1"/>
  <c r="J135" i="1"/>
  <c r="BF135" i="1" s="1"/>
  <c r="P135" i="1"/>
  <c r="R135" i="1"/>
  <c r="T135" i="1"/>
  <c r="BE135" i="1"/>
  <c r="BG135" i="1"/>
  <c r="BH135" i="1"/>
  <c r="BI135" i="1"/>
  <c r="BK135" i="1"/>
  <c r="J137" i="1"/>
  <c r="BF137" i="1" s="1"/>
  <c r="P137" i="1"/>
  <c r="R137" i="1"/>
  <c r="T137" i="1"/>
  <c r="BE137" i="1"/>
  <c r="BG137" i="1"/>
  <c r="BH137" i="1"/>
  <c r="BI137" i="1"/>
  <c r="BK137" i="1"/>
  <c r="J138" i="1"/>
  <c r="BF138" i="1" s="1"/>
  <c r="P138" i="1"/>
  <c r="R138" i="1"/>
  <c r="T138" i="1"/>
  <c r="BE138" i="1"/>
  <c r="BG138" i="1"/>
  <c r="BH138" i="1"/>
  <c r="BI138" i="1"/>
  <c r="BK138" i="1"/>
  <c r="J140" i="1"/>
  <c r="BF140" i="1" s="1"/>
  <c r="P140" i="1"/>
  <c r="R140" i="1"/>
  <c r="T140" i="1"/>
  <c r="BE140" i="1"/>
  <c r="BG140" i="1"/>
  <c r="BH140" i="1"/>
  <c r="BI140" i="1"/>
  <c r="BK140" i="1"/>
  <c r="J141" i="1"/>
  <c r="BF141" i="1" s="1"/>
  <c r="P141" i="1"/>
  <c r="R141" i="1"/>
  <c r="T141" i="1"/>
  <c r="BE141" i="1"/>
  <c r="BG141" i="1"/>
  <c r="BH141" i="1"/>
  <c r="BI141" i="1"/>
  <c r="BK141" i="1"/>
  <c r="J142" i="1"/>
  <c r="BF142" i="1" s="1"/>
  <c r="P142" i="1"/>
  <c r="R142" i="1"/>
  <c r="T142" i="1"/>
  <c r="BE142" i="1"/>
  <c r="BG142" i="1"/>
  <c r="BH142" i="1"/>
  <c r="BI142" i="1"/>
  <c r="BK142" i="1"/>
  <c r="J144" i="1"/>
  <c r="BF144" i="1" s="1"/>
  <c r="P144" i="1"/>
  <c r="R144" i="1"/>
  <c r="T144" i="1"/>
  <c r="BE144" i="1"/>
  <c r="BG144" i="1"/>
  <c r="BH144" i="1"/>
  <c r="BI144" i="1"/>
  <c r="BK144" i="1"/>
  <c r="J145" i="1"/>
  <c r="BF145" i="1" s="1"/>
  <c r="P145" i="1"/>
  <c r="R145" i="1"/>
  <c r="T145" i="1"/>
  <c r="BE145" i="1"/>
  <c r="BG145" i="1"/>
  <c r="BH145" i="1"/>
  <c r="BI145" i="1"/>
  <c r="BK145" i="1"/>
  <c r="J152" i="1"/>
  <c r="BF152" i="1" s="1"/>
  <c r="P152" i="1"/>
  <c r="R152" i="1"/>
  <c r="T152" i="1"/>
  <c r="BE152" i="1"/>
  <c r="BG152" i="1"/>
  <c r="BH152" i="1"/>
  <c r="BI152" i="1"/>
  <c r="BK152" i="1"/>
  <c r="J155" i="1"/>
  <c r="BF155" i="1" s="1"/>
  <c r="P155" i="1"/>
  <c r="R155" i="1"/>
  <c r="T155" i="1"/>
  <c r="BE155" i="1"/>
  <c r="BG155" i="1"/>
  <c r="BH155" i="1"/>
  <c r="BI155" i="1"/>
  <c r="BK155" i="1"/>
  <c r="J158" i="1"/>
  <c r="BF158" i="1" s="1"/>
  <c r="P158" i="1"/>
  <c r="R158" i="1"/>
  <c r="T158" i="1"/>
  <c r="BE158" i="1"/>
  <c r="BG158" i="1"/>
  <c r="BH158" i="1"/>
  <c r="BI158" i="1"/>
  <c r="BK158" i="1"/>
  <c r="J160" i="1"/>
  <c r="BF160" i="1" s="1"/>
  <c r="P160" i="1"/>
  <c r="R160" i="1"/>
  <c r="T160" i="1"/>
  <c r="BE160" i="1"/>
  <c r="BG160" i="1"/>
  <c r="BH160" i="1"/>
  <c r="BI160" i="1"/>
  <c r="BK160" i="1"/>
  <c r="J162" i="1"/>
  <c r="BF162" i="1" s="1"/>
  <c r="P162" i="1"/>
  <c r="R162" i="1"/>
  <c r="T162" i="1"/>
  <c r="BE162" i="1"/>
  <c r="BG162" i="1"/>
  <c r="BH162" i="1"/>
  <c r="BI162" i="1"/>
  <c r="BK162" i="1"/>
  <c r="J163" i="1"/>
  <c r="BF163" i="1" s="1"/>
  <c r="P163" i="1"/>
  <c r="R163" i="1"/>
  <c r="T163" i="1"/>
  <c r="BE163" i="1"/>
  <c r="BG163" i="1"/>
  <c r="BH163" i="1"/>
  <c r="BI163" i="1"/>
  <c r="BK163" i="1"/>
  <c r="J164" i="1"/>
  <c r="BF164" i="1" s="1"/>
  <c r="P164" i="1"/>
  <c r="R164" i="1"/>
  <c r="T164" i="1"/>
  <c r="BE164" i="1"/>
  <c r="BG164" i="1"/>
  <c r="BH164" i="1"/>
  <c r="BI164" i="1"/>
  <c r="BK164" i="1"/>
  <c r="J169" i="1"/>
  <c r="BF169" i="1" s="1"/>
  <c r="P169" i="1"/>
  <c r="R169" i="1"/>
  <c r="T169" i="1"/>
  <c r="BE169" i="1"/>
  <c r="BG169" i="1"/>
  <c r="BH169" i="1"/>
  <c r="BI169" i="1"/>
  <c r="BK169" i="1"/>
  <c r="J173" i="1"/>
  <c r="BF173" i="1" s="1"/>
  <c r="P173" i="1"/>
  <c r="R173" i="1"/>
  <c r="T173" i="1"/>
  <c r="BE173" i="1"/>
  <c r="BG173" i="1"/>
  <c r="BH173" i="1"/>
  <c r="BI173" i="1"/>
  <c r="BK173" i="1"/>
  <c r="J176" i="1"/>
  <c r="BF176" i="1" s="1"/>
  <c r="P176" i="1"/>
  <c r="R176" i="1"/>
  <c r="T176" i="1"/>
  <c r="BE176" i="1"/>
  <c r="BG176" i="1"/>
  <c r="BH176" i="1"/>
  <c r="BI176" i="1"/>
  <c r="BK176" i="1"/>
  <c r="J177" i="1"/>
  <c r="BF177" i="1" s="1"/>
  <c r="P177" i="1"/>
  <c r="R177" i="1"/>
  <c r="T177" i="1"/>
  <c r="BE177" i="1"/>
  <c r="BG177" i="1"/>
  <c r="BH177" i="1"/>
  <c r="BI177" i="1"/>
  <c r="BK177" i="1"/>
  <c r="J178" i="1"/>
  <c r="BF178" i="1" s="1"/>
  <c r="P178" i="1"/>
  <c r="R178" i="1"/>
  <c r="T178" i="1"/>
  <c r="BE178" i="1"/>
  <c r="BG178" i="1"/>
  <c r="BH178" i="1"/>
  <c r="BI178" i="1"/>
  <c r="BK178" i="1"/>
  <c r="J180" i="1"/>
  <c r="BF180" i="1" s="1"/>
  <c r="P180" i="1"/>
  <c r="P179" i="1" s="1"/>
  <c r="R180" i="1"/>
  <c r="R179" i="1" s="1"/>
  <c r="T180" i="1"/>
  <c r="T179" i="1" s="1"/>
  <c r="BE180" i="1"/>
  <c r="BG180" i="1"/>
  <c r="BH180" i="1"/>
  <c r="BI180" i="1"/>
  <c r="BK180" i="1"/>
  <c r="BK179" i="1" s="1"/>
  <c r="J185" i="1"/>
  <c r="BF185" i="1" s="1"/>
  <c r="P185" i="1"/>
  <c r="P184" i="1" s="1"/>
  <c r="R185" i="1"/>
  <c r="R184" i="1" s="1"/>
  <c r="T185" i="1"/>
  <c r="T184" i="1" s="1"/>
  <c r="BE185" i="1"/>
  <c r="BG185" i="1"/>
  <c r="BH185" i="1"/>
  <c r="BI185" i="1"/>
  <c r="BK185" i="1"/>
  <c r="BK184" i="1" s="1"/>
  <c r="J187" i="1"/>
  <c r="BF187" i="1" s="1"/>
  <c r="P187" i="1"/>
  <c r="P186" i="1" s="1"/>
  <c r="R187" i="1"/>
  <c r="R186" i="1" s="1"/>
  <c r="T187" i="1"/>
  <c r="T186" i="1" s="1"/>
  <c r="BE187" i="1"/>
  <c r="BG187" i="1"/>
  <c r="BH187" i="1"/>
  <c r="BI187" i="1"/>
  <c r="BK187" i="1"/>
  <c r="BK186" i="1" s="1"/>
  <c r="J189" i="1"/>
  <c r="BF189" i="1" s="1"/>
  <c r="P189" i="1"/>
  <c r="R189" i="1"/>
  <c r="T189" i="1"/>
  <c r="BE189" i="1"/>
  <c r="BG189" i="1"/>
  <c r="BH189" i="1"/>
  <c r="BI189" i="1"/>
  <c r="BK189" i="1"/>
  <c r="J190" i="1"/>
  <c r="BF190" i="1" s="1"/>
  <c r="P190" i="1"/>
  <c r="R190" i="1"/>
  <c r="T190" i="1"/>
  <c r="BE190" i="1"/>
  <c r="BG190" i="1"/>
  <c r="BH190" i="1"/>
  <c r="BI190" i="1"/>
  <c r="BK190" i="1"/>
  <c r="K135" i="1" l="1"/>
  <c r="J179" i="1"/>
  <c r="J103" i="1" s="1"/>
  <c r="J184" i="1"/>
  <c r="J183" i="1" s="1"/>
  <c r="J186" i="1"/>
  <c r="J161" i="1"/>
  <c r="J188" i="1"/>
  <c r="J143" i="1"/>
  <c r="J106" i="1"/>
  <c r="J147" i="1"/>
  <c r="P147" i="1"/>
  <c r="R188" i="1"/>
  <c r="T143" i="1"/>
  <c r="R143" i="1"/>
  <c r="P188" i="1"/>
  <c r="T188" i="1"/>
  <c r="R161" i="1"/>
  <c r="T147" i="1"/>
  <c r="R147" i="1"/>
  <c r="BK133" i="1"/>
  <c r="P161" i="1"/>
  <c r="P183" i="1"/>
  <c r="T133" i="1"/>
  <c r="R133" i="1"/>
  <c r="T161" i="1"/>
  <c r="P143" i="1"/>
  <c r="P133" i="1"/>
  <c r="BK188" i="1"/>
  <c r="F38" i="1"/>
  <c r="F37" i="1"/>
  <c r="BK161" i="1"/>
  <c r="BK147" i="1"/>
  <c r="BK143" i="1"/>
  <c r="J133" i="1"/>
  <c r="F39" i="1"/>
  <c r="R183" i="1"/>
  <c r="BK183" i="1"/>
  <c r="T183" i="1"/>
  <c r="J102" i="1" l="1"/>
  <c r="J99" i="1"/>
  <c r="J107" i="1"/>
  <c r="J105" i="1"/>
  <c r="J146" i="1"/>
  <c r="J104" i="1"/>
  <c r="T132" i="1"/>
  <c r="P146" i="1"/>
  <c r="J98" i="1"/>
  <c r="J132" i="1"/>
  <c r="J101" i="1"/>
  <c r="BK146" i="1"/>
  <c r="P132" i="1"/>
  <c r="R132" i="1"/>
  <c r="T146" i="1"/>
  <c r="R146" i="1"/>
  <c r="BK132" i="1"/>
  <c r="J131" i="1" l="1"/>
  <c r="J100" i="1"/>
  <c r="R131" i="1"/>
  <c r="J97" i="1"/>
  <c r="T131" i="1"/>
  <c r="P131" i="1"/>
  <c r="BK131" i="1"/>
  <c r="J96" i="1" l="1"/>
  <c r="J30" i="1" s="1"/>
  <c r="J32" i="1" s="1"/>
  <c r="J41" i="1" s="1"/>
  <c r="J112" i="1" l="1"/>
</calcChain>
</file>

<file path=xl/sharedStrings.xml><?xml version="1.0" encoding="utf-8"?>
<sst xmlns="http://schemas.openxmlformats.org/spreadsheetml/2006/main" count="707" uniqueCount="220">
  <si>
    <t>&gt;&gt;  skryté stĺpce  &lt;&lt;</t>
  </si>
  <si>
    <t>{f5743944-e4c3-4fa1-ac3d-52948da9dc6f}</t>
  </si>
  <si>
    <t>0</t>
  </si>
  <si>
    <t>KRYCÍ LIST</t>
  </si>
  <si>
    <t>v ---  nižšie sa nachádzajú doplnkové a pomocné údaje k zostavám  --- v</t>
  </si>
  <si>
    <t>False</t>
  </si>
  <si>
    <t>Stavba:</t>
  </si>
  <si>
    <t>Objekt:</t>
  </si>
  <si>
    <t>Výmena strešného plášťa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</si>
  <si>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</si>
  <si>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</si>
  <si>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</si>
  <si>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</si>
  <si>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</si>
  <si>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</si>
  <si>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</si>
  <si>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Teplárenský holding, a.s. - závod Bratislava</t>
  </si>
  <si>
    <t>IČ DPH:</t>
  </si>
  <si>
    <t>Zhotoviteľ:</t>
  </si>
  <si>
    <t>Projektant:</t>
  </si>
  <si>
    <t>Spracovateľ:</t>
  </si>
  <si>
    <t>Poznámka:</t>
  </si>
  <si>
    <t>Náklady z rozpočtu</t>
  </si>
  <si>
    <t>Ostatné náklady</t>
  </si>
  <si>
    <t>Cena bez DPH</t>
  </si>
  <si>
    <t>DPH</t>
  </si>
  <si>
    <t>znížená</t>
  </si>
  <si>
    <t>zákl. prenesená</t>
  </si>
  <si>
    <t>zníž. prenesená</t>
  </si>
  <si>
    <t>nulová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</si>
  <si>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</si>
  <si>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</si>
  <si>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</si>
  <si>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</si>
  <si>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</si>
  <si>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</si>
  <si>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</si>
  <si>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</si>
  <si>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</si>
  <si>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</si>
  <si>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</si>
  <si>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</si>
  <si>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</si>
  <si>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</si>
  <si>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</si>
  <si>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</si>
  <si>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</si>
  <si>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</si>
  <si>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</si>
  <si>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783 - Nátery</t>
  </si>
  <si>
    <t>M - Práce a dodávky M</t>
  </si>
  <si>
    <t xml:space="preserve">    21-M - Elektromontáže</t>
  </si>
  <si>
    <t>HZS - Hodinové zúčtovacie sadzby</t>
  </si>
  <si>
    <t>VRN - Investičné náklady neobsiahnuté v cenách</t>
  </si>
  <si>
    <t>2) Ostatné náklady</t>
  </si>
  <si>
    <t>Celkové náklady za stavbu 1) + 2)</t>
  </si>
  <si>
    <t>Cenová ponuka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</si>
  <si>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</si>
  <si>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</si>
  <si>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</si>
  <si>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</si>
  <si>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</si>
  <si>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</si>
  <si>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</si>
  <si>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</si>
  <si>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</si>
  <si>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</si>
  <si>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</si>
  <si>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</si>
  <si>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</si>
  <si>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</si>
  <si>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</si>
  <si>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</si>
  <si>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</si>
  <si>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</si>
  <si>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</si>
  <si>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9</t>
  </si>
  <si>
    <t>Ostatné konštrukcie a práce-búranie</t>
  </si>
  <si>
    <t>2</t>
  </si>
  <si>
    <t>K</t>
  </si>
  <si>
    <t>941941041.S</t>
  </si>
  <si>
    <t>m2</t>
  </si>
  <si>
    <t>4</t>
  </si>
  <si>
    <t>3</t>
  </si>
  <si>
    <t>941941841.S</t>
  </si>
  <si>
    <t>6</t>
  </si>
  <si>
    <t>ks</t>
  </si>
  <si>
    <t>952902110.S</t>
  </si>
  <si>
    <t>8</t>
  </si>
  <si>
    <t>t</t>
  </si>
  <si>
    <t>16</t>
  </si>
  <si>
    <t>979082111.S</t>
  </si>
  <si>
    <t>Vnútrostavenisková doprava sutiny a vybúraných hmôt do 10 m</t>
  </si>
  <si>
    <t>18</t>
  </si>
  <si>
    <t>979082121.S</t>
  </si>
  <si>
    <t>Vnútrostavenisková doprava sutiny a vybúraných hmôt za každých ďalších 5 m</t>
  </si>
  <si>
    <t>20</t>
  </si>
  <si>
    <t>979089112.S</t>
  </si>
  <si>
    <t>Poplatok za skládku - drevo, sklo, plasty (17 02), ostatné</t>
  </si>
  <si>
    <t>22</t>
  </si>
  <si>
    <t>979089713.S</t>
  </si>
  <si>
    <t>Prenájom kontajneru 7 m3</t>
  </si>
  <si>
    <t>26</t>
  </si>
  <si>
    <t>99</t>
  </si>
  <si>
    <t>Presun hmôt HSV</t>
  </si>
  <si>
    <t>5</t>
  </si>
  <si>
    <t>998009001.S</t>
  </si>
  <si>
    <t>Presun hmôt lešenia pre budovy s výškou do 3,5 m</t>
  </si>
  <si>
    <t>28</t>
  </si>
  <si>
    <t>999281111.S</t>
  </si>
  <si>
    <t>Presun hmôt pre opravy a údržbu objektov vrátane vonkajších plášťov výšky do 25 m</t>
  </si>
  <si>
    <t>30</t>
  </si>
  <si>
    <t>PSV</t>
  </si>
  <si>
    <t>Práce a dodávky PSV</t>
  </si>
  <si>
    <t>762</t>
  </si>
  <si>
    <t>Konštrukcie tesárske</t>
  </si>
  <si>
    <t>kpl</t>
  </si>
  <si>
    <t>32</t>
  </si>
  <si>
    <t>M</t>
  </si>
  <si>
    <t>605410000200</t>
  </si>
  <si>
    <t>m3</t>
  </si>
  <si>
    <t>36</t>
  </si>
  <si>
    <t>m</t>
  </si>
  <si>
    <t>VV</t>
  </si>
  <si>
    <t>True</t>
  </si>
  <si>
    <t>605120000200.S</t>
  </si>
  <si>
    <t>40</t>
  </si>
  <si>
    <t>762795000.S1</t>
  </si>
  <si>
    <t>1291480493</t>
  </si>
  <si>
    <t>48</t>
  </si>
  <si>
    <t>998762102.S</t>
  </si>
  <si>
    <t>Presun hmôt pre konštrukcie tesárske v objektoch výšky do 12 m</t>
  </si>
  <si>
    <t>104303769</t>
  </si>
  <si>
    <t>764</t>
  </si>
  <si>
    <t>Konštrukcie klampiarske</t>
  </si>
  <si>
    <t>764171918.S</t>
  </si>
  <si>
    <t>764172291.S</t>
  </si>
  <si>
    <t>-1992913851</t>
  </si>
  <si>
    <t>553450012800.S1</t>
  </si>
  <si>
    <t>-971490125</t>
  </si>
  <si>
    <t>764351810.S</t>
  </si>
  <si>
    <t>58</t>
  </si>
  <si>
    <t>764352429.S</t>
  </si>
  <si>
    <t>60</t>
  </si>
  <si>
    <t>764391420.S</t>
  </si>
  <si>
    <t>64</t>
  </si>
  <si>
    <t>998764102.S</t>
  </si>
  <si>
    <t>Presun hmôt pre konštrukcie klampiarske v objektoch výšky nad 6 do 12 m</t>
  </si>
  <si>
    <t>72</t>
  </si>
  <si>
    <t>78</t>
  </si>
  <si>
    <t>998765102.S</t>
  </si>
  <si>
    <t>-1560166152</t>
  </si>
  <si>
    <t>783</t>
  </si>
  <si>
    <t>Nátery</t>
  </si>
  <si>
    <t>783782404.S</t>
  </si>
  <si>
    <t>1028996262</t>
  </si>
  <si>
    <t>Práce a dodávky M</t>
  </si>
  <si>
    <t>21-M</t>
  </si>
  <si>
    <t>Elektromontáže</t>
  </si>
  <si>
    <t>210220001.S</t>
  </si>
  <si>
    <t>82</t>
  </si>
  <si>
    <t>HZS</t>
  </si>
  <si>
    <t>Hodinové zúčtovacie sadzby</t>
  </si>
  <si>
    <t>HZS000112.S</t>
  </si>
  <si>
    <t>Stavebno montážne práce náročnejšie, ucelené, obtiažne, rutinné (Tr. 2) v rozsahu viac ako 8 hodín náročnejšie</t>
  </si>
  <si>
    <t>hod</t>
  </si>
  <si>
    <t>262144</t>
  </si>
  <si>
    <t>86</t>
  </si>
  <si>
    <t>VRN</t>
  </si>
  <si>
    <t>Investičné náklady neobsiahnuté v cenách</t>
  </si>
  <si>
    <t>000600011.S</t>
  </si>
  <si>
    <t xml:space="preserve">Zariadenie staveniska </t>
  </si>
  <si>
    <t>súbor</t>
  </si>
  <si>
    <t>1024</t>
  </si>
  <si>
    <t>758842584</t>
  </si>
  <si>
    <t>000700011.S</t>
  </si>
  <si>
    <t>Dopravné náklady</t>
  </si>
  <si>
    <t>eur</t>
  </si>
  <si>
    <t>88</t>
  </si>
  <si>
    <t>Separačná geotextília 300g PP</t>
  </si>
  <si>
    <t>Montáž PVC fólie s kotvením a zvarením spojov</t>
  </si>
  <si>
    <t>Demontáž a nová montáž bleskozvodu vrátane materiálu + revízia</t>
  </si>
  <si>
    <t>Presun a demontáž lešenia ľahkého pracovného radového s podlahami šírky nad 1,00 do 1,20 m, výšky do 10 m</t>
  </si>
  <si>
    <t>OST 966 Bagárova 16</t>
  </si>
  <si>
    <t xml:space="preserve">Očistenie strechy </t>
  </si>
  <si>
    <t>l</t>
  </si>
  <si>
    <t xml:space="preserve">Demontáž pôvodného oplechovania atiky </t>
  </si>
  <si>
    <t>Hranoly z mäkkého reziva neopracované hranené akosť II 150x150mm na atiku</t>
  </si>
  <si>
    <t xml:space="preserve">Kotviace prvky do hranola </t>
  </si>
  <si>
    <t xml:space="preserve">OSB doska 18mm </t>
  </si>
  <si>
    <t xml:space="preserve">Skrutky do OSB dosky </t>
  </si>
  <si>
    <t xml:space="preserve">EPS 150S - 100mm x2 do plochy </t>
  </si>
  <si>
    <t>Montáž OSB dosky vodorovná + zvislá na atike</t>
  </si>
  <si>
    <t>Montáž hranolov na atiku</t>
  </si>
  <si>
    <t>bm</t>
  </si>
  <si>
    <t xml:space="preserve">PVC fólia Fatrafol 810 1,5mm </t>
  </si>
  <si>
    <t xml:space="preserve">Teleskop 185mm + skrutka do plynosilikátu </t>
  </si>
  <si>
    <t xml:space="preserve">Montáž EPS v ploche 2x100mm s prikotvením </t>
  </si>
  <si>
    <t xml:space="preserve">EPS 150S - 100mm na atiku </t>
  </si>
  <si>
    <t xml:space="preserve">Montáž EPS na atiku </t>
  </si>
  <si>
    <t xml:space="preserve">Uholník vnútorný poplastovaný </t>
  </si>
  <si>
    <t xml:space="preserve">Pásik poplastovaný na šachtu </t>
  </si>
  <si>
    <t xml:space="preserve">Montáž uholníkov a pásikov </t>
  </si>
  <si>
    <t>Oplechovanie hranola rš-500mm</t>
  </si>
  <si>
    <t xml:space="preserve">Montáž oplechovania hranola </t>
  </si>
  <si>
    <t xml:space="preserve">Montáž vpuste a opracovanie </t>
  </si>
  <si>
    <t xml:space="preserve">Pokládka geotextílie </t>
  </si>
  <si>
    <t xml:space="preserve">Záveterný poplastovaný atikový plech </t>
  </si>
  <si>
    <t xml:space="preserve">Montáž atikových plechov a okapových plechov </t>
  </si>
  <si>
    <t xml:space="preserve">Opracovanie šachty a striešky s PVC fóliou </t>
  </si>
  <si>
    <t xml:space="preserve">Farba šachtového odvetrania s natretím </t>
  </si>
  <si>
    <t>M+D prenosného lešena ľahkého pracovného radového s podlahami šírky nad 1,00 do 1,20 m, výšky do 10 m</t>
  </si>
  <si>
    <t>Prenájom lešenie - mesiac</t>
  </si>
  <si>
    <t xml:space="preserve">Odvetrací komín Topwet profi 110mm </t>
  </si>
  <si>
    <t>Okapový poplastovaný plech na šachtu</t>
  </si>
  <si>
    <t xml:space="preserve">Žeriav </t>
  </si>
  <si>
    <t xml:space="preserve">Vpusť sanačná PVC Topwet profi 100mm </t>
  </si>
  <si>
    <t>Zhotoviteľ: Peter Korman</t>
  </si>
  <si>
    <t>IČO:40207668</t>
  </si>
  <si>
    <t>IČ DPH:SK1045297891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</si>
</sst>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9" x14ac:knownFonts="1">
    <font>
      <sz val="10"/>
      <name val="Arial"/>
      <family val="2"/>
      <charset val="238"/>
    </font>
    <font>
      <sz val="11"/>
      <color indexed="8"/>
      <name val="Aptos Narrow"/>
      <family val="2"/>
      <charset val="238"/>
    </font>
    <font>
      <sz val="8"/>
      <color indexed="48"/>
      <name val="Arial CE"/>
      <family val="2"/>
      <charset val="238"/>
    </font>
    <font>
      <b/>
      <sz val="14"/>
      <name val="Arial CE"/>
      <family val="2"/>
      <charset val="238"/>
    </font>
    <font>
      <sz val="10"/>
      <color indexed="48"/>
      <name val="Arial CE"/>
      <family val="2"/>
      <charset val="238"/>
    </font>
    <font>
      <sz val="10"/>
      <color indexed="55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63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37"/>
      <name val="Arial CE"/>
      <family val="2"/>
      <charset val="238"/>
    </font>
    <font>
      <sz val="8"/>
      <color indexed="55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63"/>
      <name val="Arial CE"/>
      <family val="2"/>
      <charset val="238"/>
    </font>
    <font>
      <sz val="9"/>
      <name val="Arial CE"/>
      <family val="2"/>
      <charset val="238"/>
    </font>
    <font>
      <b/>
      <sz val="12"/>
      <color indexed="16"/>
      <name val="Arial CE"/>
      <family val="2"/>
      <charset val="238"/>
    </font>
    <font>
      <sz val="12"/>
      <color indexed="56"/>
      <name val="Arial CE"/>
      <family val="2"/>
      <charset val="238"/>
    </font>
    <font>
      <sz val="10"/>
      <color indexed="56"/>
      <name val="Arial CE"/>
      <family val="2"/>
      <charset val="238"/>
    </font>
    <font>
      <sz val="9"/>
      <color indexed="55"/>
      <name val="Arial CE"/>
      <family val="2"/>
      <charset val="238"/>
    </font>
    <font>
      <sz val="8"/>
      <color indexed="37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56"/>
      <name val="Arial CE"/>
      <family val="2"/>
      <charset val="238"/>
    </font>
    <font>
      <i/>
      <sz val="9"/>
      <color indexed="12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8"/>
      <color indexed="54"/>
      <name val="Arial CE"/>
      <family val="2"/>
      <charset val="238"/>
    </font>
    <font>
      <sz val="7"/>
      <color indexed="55"/>
      <name val="Arial CE"/>
      <family val="2"/>
      <charset val="238"/>
    </font>
    <font>
      <sz val="8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55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7" fillId="0" borderId="0" xfId="1" applyFont="1" applyAlignment="1">
      <alignment horizontal="left" vertical="center"/>
    </xf>
    <xf numFmtId="164" fontId="7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/>
    </xf>
    <xf numFmtId="4" fontId="7" fillId="0" borderId="0" xfId="1" applyNumberFormat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4" fontId="12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165" fontId="12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" fillId="3" borderId="6" xfId="1" applyFill="1" applyBorder="1" applyAlignment="1">
      <alignment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center" vertical="center"/>
    </xf>
    <xf numFmtId="4" fontId="14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5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16" fillId="3" borderId="0" xfId="1" applyFont="1" applyFill="1" applyAlignment="1">
      <alignment horizontal="left" vertical="center"/>
    </xf>
    <xf numFmtId="0" fontId="16" fillId="3" borderId="0" xfId="1" applyFont="1" applyFill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2" xfId="1" applyFont="1" applyBorder="1" applyAlignment="1">
      <alignment horizontal="left" vertical="center"/>
    </xf>
    <xf numFmtId="0" fontId="19" fillId="0" borderId="12" xfId="1" applyFont="1" applyBorder="1" applyAlignment="1">
      <alignment vertical="center"/>
    </xf>
    <xf numFmtId="4" fontId="19" fillId="0" borderId="12" xfId="1" applyNumberFormat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4" fontId="10" fillId="3" borderId="0" xfId="1" applyNumberFormat="1" applyFont="1" applyFill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6" fillId="3" borderId="15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4" fontId="10" fillId="0" borderId="0" xfId="1" applyNumberFormat="1" applyFont="1"/>
    <xf numFmtId="0" fontId="1" fillId="0" borderId="16" xfId="1" applyBorder="1" applyAlignment="1">
      <alignment vertical="center"/>
    </xf>
    <xf numFmtId="166" fontId="21" fillId="0" borderId="4" xfId="1" applyNumberFormat="1" applyFont="1" applyBorder="1"/>
    <xf numFmtId="166" fontId="21" fillId="0" borderId="17" xfId="1" applyNumberFormat="1" applyFont="1" applyBorder="1"/>
    <xf numFmtId="4" fontId="22" fillId="0" borderId="0" xfId="1" applyNumberFormat="1" applyFont="1" applyAlignment="1">
      <alignment vertical="center"/>
    </xf>
    <xf numFmtId="0" fontId="23" fillId="0" borderId="0" xfId="1" applyFont="1"/>
    <xf numFmtId="0" fontId="23" fillId="0" borderId="3" xfId="1" applyFont="1" applyBorder="1"/>
    <xf numFmtId="0" fontId="23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4" fontId="18" fillId="0" borderId="0" xfId="1" applyNumberFormat="1" applyFont="1"/>
    <xf numFmtId="0" fontId="23" fillId="0" borderId="18" xfId="1" applyFont="1" applyBorder="1"/>
    <xf numFmtId="166" fontId="23" fillId="0" borderId="0" xfId="1" applyNumberFormat="1" applyFont="1"/>
    <xf numFmtId="166" fontId="23" fillId="0" borderId="19" xfId="1" applyNumberFormat="1" applyFont="1" applyBorder="1"/>
    <xf numFmtId="0" fontId="23" fillId="0" borderId="0" xfId="1" applyFont="1" applyAlignment="1">
      <alignment horizontal="center"/>
    </xf>
    <xf numFmtId="4" fontId="23" fillId="0" borderId="0" xfId="1" applyNumberFormat="1" applyFont="1" applyAlignment="1">
      <alignment vertical="center"/>
    </xf>
    <xf numFmtId="0" fontId="19" fillId="0" borderId="0" xfId="1" applyFont="1" applyAlignment="1">
      <alignment horizontal="left"/>
    </xf>
    <xf numFmtId="4" fontId="19" fillId="0" borderId="0" xfId="1" applyNumberFormat="1" applyFont="1"/>
    <xf numFmtId="0" fontId="1" fillId="0" borderId="3" xfId="1" applyBorder="1" applyAlignment="1" applyProtection="1">
      <alignment vertical="center"/>
      <protection locked="0"/>
    </xf>
    <xf numFmtId="0" fontId="16" fillId="0" borderId="20" xfId="1" applyFont="1" applyBorder="1" applyAlignment="1" applyProtection="1">
      <alignment horizontal="center" vertical="center"/>
      <protection locked="0"/>
    </xf>
    <xf numFmtId="49" fontId="16" fillId="0" borderId="20" xfId="1" applyNumberFormat="1" applyFont="1" applyBorder="1" applyAlignment="1" applyProtection="1">
      <alignment horizontal="left" vertical="center" wrapText="1"/>
      <protection locked="0"/>
    </xf>
    <xf numFmtId="0" fontId="16" fillId="0" borderId="20" xfId="1" applyFont="1" applyBorder="1" applyAlignment="1" applyProtection="1">
      <alignment horizontal="left" vertical="center" wrapText="1"/>
      <protection locked="0"/>
    </xf>
    <xf numFmtId="0" fontId="16" fillId="0" borderId="20" xfId="1" applyFont="1" applyBorder="1" applyAlignment="1" applyProtection="1">
      <alignment horizontal="center" vertical="center" wrapText="1"/>
      <protection locked="0"/>
    </xf>
    <xf numFmtId="167" fontId="16" fillId="0" borderId="20" xfId="1" applyNumberFormat="1" applyFont="1" applyBorder="1" applyAlignment="1" applyProtection="1">
      <alignment vertical="center"/>
      <protection locked="0"/>
    </xf>
    <xf numFmtId="4" fontId="16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20" fillId="0" borderId="18" xfId="1" applyFont="1" applyBorder="1" applyAlignment="1">
      <alignment horizontal="left" vertical="center"/>
    </xf>
    <xf numFmtId="166" fontId="20" fillId="0" borderId="0" xfId="1" applyNumberFormat="1" applyFont="1" applyAlignment="1">
      <alignment vertical="center"/>
    </xf>
    <xf numFmtId="166" fontId="20" fillId="0" borderId="19" xfId="1" applyNumberFormat="1" applyFont="1" applyBorder="1" applyAlignment="1">
      <alignment vertical="center"/>
    </xf>
    <xf numFmtId="0" fontId="16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0" fontId="24" fillId="0" borderId="20" xfId="1" applyFont="1" applyBorder="1" applyAlignment="1" applyProtection="1">
      <alignment horizontal="center" vertical="center"/>
      <protection locked="0"/>
    </xf>
    <xf numFmtId="49" fontId="24" fillId="0" borderId="20" xfId="1" applyNumberFormat="1" applyFont="1" applyBorder="1" applyAlignment="1" applyProtection="1">
      <alignment horizontal="left" vertical="center" wrapText="1"/>
      <protection locked="0"/>
    </xf>
    <xf numFmtId="0" fontId="24" fillId="0" borderId="20" xfId="1" applyFont="1" applyBorder="1" applyAlignment="1" applyProtection="1">
      <alignment horizontal="left" vertical="center" wrapText="1"/>
      <protection locked="0"/>
    </xf>
    <xf numFmtId="0" fontId="24" fillId="0" borderId="20" xfId="1" applyFont="1" applyBorder="1" applyAlignment="1" applyProtection="1">
      <alignment horizontal="center" vertical="center" wrapText="1"/>
      <protection locked="0"/>
    </xf>
    <xf numFmtId="167" fontId="24" fillId="0" borderId="20" xfId="1" applyNumberFormat="1" applyFont="1" applyBorder="1" applyAlignment="1" applyProtection="1">
      <alignment vertical="center"/>
      <protection locked="0"/>
    </xf>
    <xf numFmtId="4" fontId="24" fillId="0" borderId="20" xfId="1" applyNumberFormat="1" applyFont="1" applyBorder="1" applyAlignment="1" applyProtection="1">
      <alignment vertical="center"/>
      <protection locked="0"/>
    </xf>
    <xf numFmtId="0" fontId="25" fillId="0" borderId="20" xfId="1" applyFont="1" applyBorder="1" applyAlignment="1" applyProtection="1">
      <alignment vertical="center"/>
      <protection locked="0"/>
    </xf>
    <xf numFmtId="0" fontId="25" fillId="0" borderId="3" xfId="1" applyFont="1" applyBorder="1" applyAlignment="1">
      <alignment vertical="center"/>
    </xf>
    <xf numFmtId="0" fontId="24" fillId="0" borderId="18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6" fillId="0" borderId="3" xfId="1" applyFont="1" applyBorder="1" applyAlignment="1">
      <alignment vertical="center"/>
    </xf>
    <xf numFmtId="0" fontId="27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167" fontId="26" fillId="0" borderId="0" xfId="1" applyNumberFormat="1" applyFont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19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28" fillId="0" borderId="3" xfId="1" applyFont="1" applyBorder="1" applyAlignment="1">
      <alignment vertical="center"/>
    </xf>
    <xf numFmtId="0" fontId="28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 wrapText="1"/>
    </xf>
    <xf numFmtId="167" fontId="28" fillId="0" borderId="0" xfId="1" applyNumberFormat="1" applyFont="1" applyAlignment="1">
      <alignment vertical="center"/>
    </xf>
    <xf numFmtId="0" fontId="28" fillId="0" borderId="18" xfId="1" applyFont="1" applyBorder="1" applyAlignment="1">
      <alignment vertical="center"/>
    </xf>
    <xf numFmtId="0" fontId="28" fillId="0" borderId="19" xfId="1" applyFont="1" applyBorder="1" applyAlignment="1">
      <alignment vertical="center"/>
    </xf>
    <xf numFmtId="0" fontId="20" fillId="0" borderId="21" xfId="1" applyFont="1" applyBorder="1" applyAlignment="1">
      <alignment horizontal="left" vertical="center"/>
    </xf>
    <xf numFmtId="0" fontId="20" fillId="0" borderId="12" xfId="1" applyFont="1" applyBorder="1" applyAlignment="1">
      <alignment horizontal="center" vertical="center"/>
    </xf>
    <xf numFmtId="166" fontId="20" fillId="0" borderId="12" xfId="1" applyNumberFormat="1" applyFont="1" applyBorder="1" applyAlignment="1">
      <alignment vertical="center"/>
    </xf>
    <xf numFmtId="166" fontId="20" fillId="0" borderId="22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4" fillId="3" borderId="5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</cellXfs>
  <cellStyles count="2">
    <cellStyle name="Excel Built-in Normal" xfId="1" xr:uid="{7D37FEFD-E60E-A340-B78E-E5B842F88E63}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2D2D2"/>
      <rgbColor rgb="00000080"/>
      <rgbColor rgb="00FF00FF"/>
      <rgbColor rgb="00FFFF00"/>
      <rgbColor rgb="0000FFFF"/>
      <rgbColor rgb="00800080"/>
      <rgbColor rgb="0096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0505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6464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4FEF-392A-5B41-8269-B484B3B1070A}">
  <dimension ref="B2:BM191"/>
  <sheetViews>
    <sheetView showGridLines="0" tabSelected="1" zoomScale="150" workbookViewId="0">
      <selection activeCell="I1" sqref="I1"/>
    </sheetView>
  </sheetViews>
  <sheetFormatPr defaultColWidth="8.44140625" defaultRowHeight="14.4" x14ac:dyDescent="0.3"/>
  <cols>
    <col min="1" max="1" width="7" style="1" customWidth="1"/>
    <col min="2" max="2" width="1.44140625" style="1" customWidth="1"/>
    <col min="3" max="3" width="3.44140625" style="1" customWidth="1"/>
    <col min="4" max="4" width="3.6640625" style="1" customWidth="1"/>
    <col min="5" max="5" width="14.44140625" style="1" customWidth="1"/>
    <col min="6" max="6" width="43" style="1" customWidth="1"/>
    <col min="7" max="7" width="6.33203125" style="1" customWidth="1"/>
    <col min="8" max="8" width="11.77734375" style="1" customWidth="1"/>
    <col min="9" max="9" width="13.33203125" style="1" customWidth="1"/>
    <col min="10" max="10" width="18.77734375" style="1" customWidth="1"/>
    <col min="11" max="11" width="0" style="1" hidden="1" customWidth="1"/>
    <col min="12" max="12" width="7.77734375" style="1" customWidth="1"/>
    <col min="13" max="21" width="0" style="1" hidden="1" customWidth="1"/>
    <col min="22" max="22" width="10.33203125" style="1" customWidth="1"/>
    <col min="23" max="23" width="13.77734375" style="1" customWidth="1"/>
    <col min="24" max="24" width="10.33203125" style="1" customWidth="1"/>
    <col min="25" max="25" width="12.6640625" style="1" customWidth="1"/>
    <col min="26" max="26" width="9.33203125" style="1" customWidth="1"/>
    <col min="27" max="27" width="12.6640625" style="1" customWidth="1"/>
    <col min="28" max="28" width="13.77734375" style="1" customWidth="1"/>
    <col min="29" max="29" width="9.33203125" style="1" customWidth="1"/>
    <col min="30" max="30" width="12.6640625" style="1" customWidth="1"/>
    <col min="31" max="31" width="13.77734375" style="1" customWidth="1"/>
    <col min="32" max="16384" width="8.44140625" style="1"/>
  </cols>
  <sheetData>
    <row r="2" spans="2:46" ht="37.049999999999997" customHeight="1" x14ac:dyDescent="0.3">
      <c r="L2" s="133" t="s">
        <v>0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AT2" s="2" t="s">
        <v>1</v>
      </c>
    </row>
    <row r="3" spans="2:46" ht="7.05" customHeigh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5.05" customHeight="1" x14ac:dyDescent="0.3">
      <c r="B4" s="5"/>
      <c r="D4" s="6" t="s">
        <v>3</v>
      </c>
      <c r="L4" s="5"/>
      <c r="M4" s="7" t="s">
        <v>4</v>
      </c>
      <c r="AT4" s="2" t="s">
        <v>5</v>
      </c>
    </row>
    <row r="5" spans="2:46" ht="7.05" customHeight="1" x14ac:dyDescent="0.3">
      <c r="B5" s="5"/>
      <c r="L5" s="5"/>
    </row>
    <row r="6" spans="2:46" ht="12" customHeight="1" x14ac:dyDescent="0.3">
      <c r="B6" s="5"/>
      <c r="D6" s="8" t="s">
        <v>6</v>
      </c>
      <c r="L6" s="5"/>
    </row>
    <row r="7" spans="2:46" ht="16.5" customHeight="1" x14ac:dyDescent="0.3">
      <c r="B7" s="5"/>
      <c r="E7" s="131" t="s">
        <v>183</v>
      </c>
      <c r="F7" s="131"/>
      <c r="G7" s="131"/>
      <c r="H7" s="131"/>
      <c r="L7" s="5"/>
    </row>
    <row r="8" spans="2:46" s="9" customFormat="1" ht="12" customHeight="1" x14ac:dyDescent="0.25">
      <c r="B8" s="10"/>
      <c r="D8" s="8" t="s">
        <v>7</v>
      </c>
      <c r="L8" s="10"/>
    </row>
    <row r="9" spans="2:46" s="9" customFormat="1" ht="16.5" customHeight="1" x14ac:dyDescent="0.25">
      <c r="B9" s="10"/>
      <c r="E9" s="132" t="s">
        <v>8</v>
      </c>
      <c r="F9" s="132"/>
      <c r="G9" s="132"/>
      <c r="H9" s="132"/>
      <c r="L9" s="10"/>
    </row>
    <row r="10" spans="2:46" s="9" customFormat="1" x14ac:dyDescent="0.25">
      <c r="B10" s="10"/>
      <c r="L10" s="10"/>
    </row>
    <row r="11" spans="2:46" s="9" customFormat="1" ht="12" customHeight="1" x14ac:dyDescent="0.25">
      <c r="B11" s="10"/>
      <c r="D11" s="8" t="s">
        <v>9</v>
      </c>
      <c r="F11" s="11"/>
      <c r="I11" s="8" t="s">
        <v>10</v>
      </c>
      <c r="J11" s="11"/>
      <c r="L11" s="10"/>
    </row>
    <row r="12" spans="2:46" s="9" customFormat="1" ht="12" customHeight="1" x14ac:dyDescent="0.25">
      <c r="B12" s="10"/>
      <c r="D12" s="8" t="s">
        <v>11</v>
      </c>
      <c r="F12" s="11" t="s">
        <v>12</v>
      </c>
      <c r="I12" s="8" t="s">
        <v>13</v>
      </c>
      <c r="J12" s="12"/>
      <c r="L12" s="10"/>
    </row>
    <row r="13" spans="2:46" s="9" customFormat="1" ht="10.95" customHeight="1" x14ac:dyDescent="0.25">
      <c r="B13" s="10"/>
      <c r="L13" s="10"/>
    </row>
    <row r="14" spans="2:46" s="9" customFormat="1" ht="12" customHeight="1" x14ac:dyDescent="0.25">
      <c r="B14" s="10"/>
      <c r="D14" s="8" t="s">
        <v>14</v>
      </c>
      <c r="I14" s="8" t="s">
        <v>15</v>
      </c>
      <c r="J14" s="11"/>
      <c r="L14" s="10"/>
    </row>
    <row r="15" spans="2:46" s="9" customFormat="1" ht="18" customHeight="1" x14ac:dyDescent="0.25">
      <c r="B15" s="10"/>
      <c r="E15" s="11" t="s">
        <v>16</v>
      </c>
      <c r="I15" s="8" t="s">
        <v>17</v>
      </c>
      <c r="J15" s="11"/>
      <c r="L15" s="10"/>
    </row>
    <row r="16" spans="2:46" s="9" customFormat="1" ht="7.05" customHeight="1" x14ac:dyDescent="0.25">
      <c r="B16" s="10"/>
      <c r="L16" s="10"/>
    </row>
    <row r="17" spans="2:12" s="9" customFormat="1" ht="12" customHeight="1" x14ac:dyDescent="0.25">
      <c r="B17" s="10"/>
      <c r="D17" s="8" t="s">
        <v>217</v>
      </c>
      <c r="I17" s="8" t="s">
        <v>218</v>
      </c>
      <c r="J17" s="11"/>
      <c r="L17" s="10"/>
    </row>
    <row r="18" spans="2:12" s="9" customFormat="1" ht="18" customHeight="1" x14ac:dyDescent="0.25">
      <c r="B18" s="10"/>
      <c r="E18" s="11"/>
      <c r="I18" s="8" t="s">
        <v>219</v>
      </c>
      <c r="J18" s="11"/>
      <c r="L18" s="10"/>
    </row>
    <row r="19" spans="2:12" s="9" customFormat="1" ht="7.05" customHeight="1" x14ac:dyDescent="0.25">
      <c r="B19" s="10"/>
      <c r="L19" s="10"/>
    </row>
    <row r="20" spans="2:12" s="9" customFormat="1" ht="12" customHeight="1" x14ac:dyDescent="0.25">
      <c r="B20" s="10"/>
      <c r="D20" s="8" t="s">
        <v>19</v>
      </c>
      <c r="I20" s="8" t="s">
        <v>15</v>
      </c>
      <c r="J20" s="11"/>
      <c r="L20" s="10"/>
    </row>
    <row r="21" spans="2:12" s="9" customFormat="1" ht="18" customHeight="1" x14ac:dyDescent="0.25">
      <c r="B21" s="10"/>
      <c r="E21" s="11"/>
      <c r="I21" s="8" t="s">
        <v>17</v>
      </c>
      <c r="J21" s="11"/>
      <c r="L21" s="10"/>
    </row>
    <row r="22" spans="2:12" s="9" customFormat="1" ht="7.05" customHeight="1" x14ac:dyDescent="0.25">
      <c r="B22" s="10"/>
      <c r="L22" s="10"/>
    </row>
    <row r="23" spans="2:12" s="9" customFormat="1" ht="12" customHeight="1" x14ac:dyDescent="0.25">
      <c r="B23" s="10"/>
      <c r="D23" s="8" t="s">
        <v>20</v>
      </c>
      <c r="I23" s="8" t="s">
        <v>15</v>
      </c>
      <c r="J23" s="11"/>
      <c r="L23" s="10"/>
    </row>
    <row r="24" spans="2:12" s="9" customFormat="1" ht="18" customHeight="1" x14ac:dyDescent="0.25">
      <c r="B24" s="10"/>
      <c r="E24" s="11"/>
      <c r="I24" s="8" t="s">
        <v>17</v>
      </c>
      <c r="J24" s="11"/>
      <c r="L24" s="10"/>
    </row>
    <row r="25" spans="2:12" s="9" customFormat="1" ht="7.05" customHeight="1" x14ac:dyDescent="0.25">
      <c r="B25" s="10"/>
      <c r="L25" s="10"/>
    </row>
    <row r="26" spans="2:12" s="9" customFormat="1" ht="12" customHeight="1" x14ac:dyDescent="0.25">
      <c r="B26" s="10"/>
      <c r="D26" s="8" t="s">
        <v>21</v>
      </c>
      <c r="L26" s="10"/>
    </row>
    <row r="27" spans="2:12" s="13" customFormat="1" ht="16.5" customHeight="1" x14ac:dyDescent="0.25">
      <c r="B27" s="14"/>
      <c r="E27" s="134"/>
      <c r="F27" s="134"/>
      <c r="G27" s="134"/>
      <c r="H27" s="134"/>
      <c r="L27" s="14"/>
    </row>
    <row r="28" spans="2:12" s="9" customFormat="1" ht="7.05" customHeight="1" x14ac:dyDescent="0.25">
      <c r="B28" s="10"/>
      <c r="L28" s="10"/>
    </row>
    <row r="29" spans="2:12" s="9" customFormat="1" ht="7.05" customHeight="1" x14ac:dyDescent="0.25">
      <c r="B29" s="10"/>
      <c r="D29" s="15"/>
      <c r="E29" s="15"/>
      <c r="F29" s="15"/>
      <c r="G29" s="15"/>
      <c r="H29" s="15"/>
      <c r="I29" s="15"/>
      <c r="J29" s="15"/>
      <c r="K29" s="15"/>
      <c r="L29" s="10"/>
    </row>
    <row r="30" spans="2:12" s="9" customFormat="1" ht="14.55" customHeight="1" x14ac:dyDescent="0.25">
      <c r="B30" s="10"/>
      <c r="D30" s="11" t="s">
        <v>22</v>
      </c>
      <c r="J30" s="16">
        <f>J96</f>
        <v>0</v>
      </c>
      <c r="L30" s="10"/>
    </row>
    <row r="31" spans="2:12" s="9" customFormat="1" ht="14.55" customHeight="1" x14ac:dyDescent="0.25">
      <c r="B31" s="10"/>
      <c r="D31" s="17" t="s">
        <v>23</v>
      </c>
      <c r="J31" s="16">
        <f>J110</f>
        <v>0</v>
      </c>
      <c r="L31" s="10"/>
    </row>
    <row r="32" spans="2:12" s="9" customFormat="1" ht="25.2" customHeight="1" x14ac:dyDescent="0.25">
      <c r="B32" s="10"/>
      <c r="D32" s="18" t="s">
        <v>24</v>
      </c>
      <c r="J32" s="19">
        <f>ROUND(J30 + J31, 2)</f>
        <v>0</v>
      </c>
      <c r="L32" s="10"/>
    </row>
    <row r="33" spans="2:12" s="9" customFormat="1" ht="7.05" customHeight="1" x14ac:dyDescent="0.25">
      <c r="B33" s="10"/>
      <c r="D33" s="15"/>
      <c r="E33" s="15"/>
      <c r="F33" s="15"/>
      <c r="G33" s="15"/>
      <c r="H33" s="15"/>
      <c r="I33" s="15"/>
      <c r="J33" s="15"/>
      <c r="K33" s="15"/>
      <c r="L33" s="10"/>
    </row>
    <row r="34" spans="2:12" s="9" customFormat="1" ht="14.55" customHeight="1" x14ac:dyDescent="0.25">
      <c r="B34" s="10"/>
      <c r="F34" s="20"/>
      <c r="I34" s="20"/>
      <c r="J34" s="20"/>
      <c r="L34" s="10"/>
    </row>
    <row r="35" spans="2:12" s="9" customFormat="1" ht="14.55" customHeight="1" x14ac:dyDescent="0.25">
      <c r="B35" s="10"/>
      <c r="D35" s="21"/>
      <c r="E35" s="22"/>
      <c r="F35" s="23"/>
      <c r="G35" s="24"/>
      <c r="H35" s="24"/>
      <c r="I35" s="25"/>
      <c r="J35" s="23"/>
      <c r="L35" s="10"/>
    </row>
    <row r="36" spans="2:12" s="9" customFormat="1" ht="14.55" customHeight="1" x14ac:dyDescent="0.25">
      <c r="B36" s="10"/>
      <c r="E36" s="22"/>
      <c r="F36" s="26"/>
      <c r="I36" s="27"/>
      <c r="J36" s="26"/>
      <c r="L36" s="10"/>
    </row>
    <row r="37" spans="2:12" s="9" customFormat="1" ht="14.55" hidden="1" customHeight="1" x14ac:dyDescent="0.25">
      <c r="B37" s="10"/>
      <c r="E37" s="8" t="s">
        <v>27</v>
      </c>
      <c r="F37" s="26">
        <f>ROUND((SUM(BG110:BG111) + SUM(BG131:BG190)),  2)</f>
        <v>0</v>
      </c>
      <c r="I37" s="27">
        <v>0.23</v>
      </c>
      <c r="J37" s="26">
        <f>0</f>
        <v>0</v>
      </c>
      <c r="L37" s="10"/>
    </row>
    <row r="38" spans="2:12" s="9" customFormat="1" ht="14.55" hidden="1" customHeight="1" x14ac:dyDescent="0.25">
      <c r="B38" s="10"/>
      <c r="E38" s="8" t="s">
        <v>28</v>
      </c>
      <c r="F38" s="26">
        <f>ROUND((SUM(BH110:BH111) + SUM(BH131:BH190)),  2)</f>
        <v>0</v>
      </c>
      <c r="I38" s="27">
        <v>0.23</v>
      </c>
      <c r="J38" s="26">
        <f>0</f>
        <v>0</v>
      </c>
      <c r="L38" s="10"/>
    </row>
    <row r="39" spans="2:12" s="9" customFormat="1" ht="14.55" hidden="1" customHeight="1" x14ac:dyDescent="0.25">
      <c r="B39" s="10"/>
      <c r="E39" s="22" t="s">
        <v>29</v>
      </c>
      <c r="F39" s="23">
        <f>ROUND((SUM(BI110:BI111) + SUM(BI131:BI190)),  2)</f>
        <v>0</v>
      </c>
      <c r="G39" s="24"/>
      <c r="H39" s="24"/>
      <c r="I39" s="25">
        <v>0</v>
      </c>
      <c r="J39" s="23">
        <f>0</f>
        <v>0</v>
      </c>
      <c r="L39" s="10"/>
    </row>
    <row r="40" spans="2:12" s="9" customFormat="1" ht="7.05" customHeight="1" x14ac:dyDescent="0.25">
      <c r="B40" s="10"/>
      <c r="L40" s="10"/>
    </row>
    <row r="41" spans="2:12" s="9" customFormat="1" ht="25.2" customHeight="1" x14ac:dyDescent="0.25">
      <c r="B41" s="10"/>
      <c r="C41" s="28"/>
      <c r="D41" s="135" t="s">
        <v>24</v>
      </c>
      <c r="E41" s="136"/>
      <c r="F41" s="29"/>
      <c r="G41" s="30" t="s">
        <v>30</v>
      </c>
      <c r="H41" s="31" t="s">
        <v>31</v>
      </c>
      <c r="I41" s="29"/>
      <c r="J41" s="32">
        <f>SUM(J32:J39)</f>
        <v>0</v>
      </c>
      <c r="K41" s="33"/>
      <c r="L41" s="10"/>
    </row>
    <row r="42" spans="2:12" s="9" customFormat="1" ht="14.55" customHeight="1" x14ac:dyDescent="0.25">
      <c r="B42" s="10"/>
      <c r="L42" s="10"/>
    </row>
    <row r="43" spans="2:12" ht="14.55" customHeight="1" x14ac:dyDescent="0.3">
      <c r="B43" s="5"/>
      <c r="L43" s="5"/>
    </row>
    <row r="44" spans="2:12" ht="14.55" customHeight="1" x14ac:dyDescent="0.3">
      <c r="B44" s="5"/>
      <c r="L44" s="5"/>
    </row>
    <row r="45" spans="2:12" ht="14.55" customHeight="1" x14ac:dyDescent="0.3">
      <c r="B45" s="5"/>
      <c r="L45" s="5"/>
    </row>
    <row r="46" spans="2:12" ht="14.55" customHeight="1" x14ac:dyDescent="0.3">
      <c r="B46" s="5"/>
      <c r="L46" s="5"/>
    </row>
    <row r="47" spans="2:12" ht="14.55" customHeight="1" x14ac:dyDescent="0.3">
      <c r="B47" s="5"/>
      <c r="L47" s="5"/>
    </row>
    <row r="48" spans="2:12" ht="14.55" customHeight="1" x14ac:dyDescent="0.3">
      <c r="B48" s="5"/>
      <c r="L48" s="5"/>
    </row>
    <row r="49" spans="2:12" ht="14.55" customHeight="1" x14ac:dyDescent="0.3">
      <c r="B49" s="5"/>
      <c r="L49" s="5"/>
    </row>
    <row r="50" spans="2:12" s="9" customFormat="1" ht="14.55" customHeight="1" x14ac:dyDescent="0.25">
      <c r="B50" s="10"/>
      <c r="D50" s="34" t="s">
        <v>32</v>
      </c>
      <c r="E50" s="35"/>
      <c r="F50" s="35"/>
      <c r="G50" s="34" t="s">
        <v>33</v>
      </c>
      <c r="H50" s="35"/>
      <c r="I50" s="35"/>
      <c r="J50" s="35"/>
      <c r="K50" s="35"/>
      <c r="L50" s="10"/>
    </row>
    <row r="51" spans="2:12" x14ac:dyDescent="0.3">
      <c r="B51" s="5"/>
      <c r="L51" s="5"/>
    </row>
    <row r="52" spans="2:12" x14ac:dyDescent="0.3">
      <c r="B52" s="5"/>
      <c r="L52" s="5"/>
    </row>
    <row r="53" spans="2:12" x14ac:dyDescent="0.3">
      <c r="B53" s="5"/>
      <c r="L53" s="5"/>
    </row>
    <row r="54" spans="2:12" x14ac:dyDescent="0.3">
      <c r="B54" s="5"/>
      <c r="L54" s="5"/>
    </row>
    <row r="55" spans="2:12" x14ac:dyDescent="0.3">
      <c r="B55" s="5"/>
      <c r="L55" s="5"/>
    </row>
    <row r="56" spans="2:12" x14ac:dyDescent="0.3">
      <c r="B56" s="5"/>
      <c r="L56" s="5"/>
    </row>
    <row r="57" spans="2:12" x14ac:dyDescent="0.3">
      <c r="B57" s="5"/>
      <c r="L57" s="5"/>
    </row>
    <row r="58" spans="2:12" x14ac:dyDescent="0.3">
      <c r="B58" s="5"/>
      <c r="L58" s="5"/>
    </row>
    <row r="59" spans="2:12" x14ac:dyDescent="0.3">
      <c r="B59" s="5"/>
      <c r="L59" s="5"/>
    </row>
    <row r="60" spans="2:12" x14ac:dyDescent="0.3">
      <c r="B60" s="5"/>
      <c r="L60" s="5"/>
    </row>
    <row r="61" spans="2:12" s="9" customFormat="1" x14ac:dyDescent="0.25">
      <c r="B61" s="10"/>
      <c r="D61" s="36" t="s">
        <v>34</v>
      </c>
      <c r="E61" s="37"/>
      <c r="F61" s="38" t="s">
        <v>35</v>
      </c>
      <c r="G61" s="36" t="s">
        <v>34</v>
      </c>
      <c r="H61" s="37"/>
      <c r="I61" s="37"/>
      <c r="J61" s="39" t="s">
        <v>35</v>
      </c>
      <c r="K61" s="37"/>
      <c r="L61" s="10"/>
    </row>
    <row r="62" spans="2:12" x14ac:dyDescent="0.3">
      <c r="B62" s="5"/>
      <c r="L62" s="5"/>
    </row>
    <row r="63" spans="2:12" x14ac:dyDescent="0.3">
      <c r="B63" s="5"/>
      <c r="L63" s="5"/>
    </row>
    <row r="64" spans="2:12" x14ac:dyDescent="0.3">
      <c r="B64" s="5"/>
      <c r="L64" s="5"/>
    </row>
    <row r="65" spans="2:12" s="9" customFormat="1" x14ac:dyDescent="0.25">
      <c r="B65" s="10"/>
      <c r="D65" s="34" t="s">
        <v>36</v>
      </c>
      <c r="E65" s="35"/>
      <c r="F65" s="35"/>
      <c r="G65" s="34" t="s">
        <v>37</v>
      </c>
      <c r="H65" s="35"/>
      <c r="I65" s="35"/>
      <c r="J65" s="35"/>
      <c r="K65" s="35"/>
      <c r="L65" s="10"/>
    </row>
    <row r="66" spans="2:12" x14ac:dyDescent="0.3">
      <c r="B66" s="5"/>
      <c r="L66" s="5"/>
    </row>
    <row r="67" spans="2:12" x14ac:dyDescent="0.3">
      <c r="B67" s="5"/>
      <c r="L67" s="5"/>
    </row>
    <row r="68" spans="2:12" x14ac:dyDescent="0.3">
      <c r="B68" s="5"/>
      <c r="L68" s="5"/>
    </row>
    <row r="69" spans="2:12" x14ac:dyDescent="0.3">
      <c r="B69" s="5"/>
      <c r="L69" s="5"/>
    </row>
    <row r="70" spans="2:12" x14ac:dyDescent="0.3">
      <c r="B70" s="5"/>
      <c r="L70" s="5"/>
    </row>
    <row r="71" spans="2:12" x14ac:dyDescent="0.3">
      <c r="B71" s="5"/>
      <c r="L71" s="5"/>
    </row>
    <row r="72" spans="2:12" x14ac:dyDescent="0.3">
      <c r="B72" s="5"/>
      <c r="L72" s="5"/>
    </row>
    <row r="73" spans="2:12" x14ac:dyDescent="0.3">
      <c r="B73" s="5"/>
      <c r="L73" s="5"/>
    </row>
    <row r="74" spans="2:12" x14ac:dyDescent="0.3">
      <c r="B74" s="5"/>
      <c r="L74" s="5"/>
    </row>
    <row r="75" spans="2:12" x14ac:dyDescent="0.3">
      <c r="B75" s="5"/>
      <c r="L75" s="5"/>
    </row>
    <row r="76" spans="2:12" s="9" customFormat="1" x14ac:dyDescent="0.25">
      <c r="B76" s="10"/>
      <c r="D76" s="36" t="s">
        <v>34</v>
      </c>
      <c r="E76" s="37"/>
      <c r="F76" s="38" t="s">
        <v>35</v>
      </c>
      <c r="G76" s="36" t="s">
        <v>34</v>
      </c>
      <c r="H76" s="37"/>
      <c r="I76" s="37"/>
      <c r="J76" s="39" t="s">
        <v>35</v>
      </c>
      <c r="K76" s="37"/>
      <c r="L76" s="10"/>
    </row>
    <row r="77" spans="2:12" s="9" customFormat="1" ht="14.5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47" s="9" customFormat="1" ht="7.0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47" s="9" customFormat="1" ht="25.05" customHeight="1" x14ac:dyDescent="0.25">
      <c r="B82" s="10"/>
      <c r="C82" s="6" t="s">
        <v>38</v>
      </c>
      <c r="L82" s="10"/>
    </row>
    <row r="83" spans="2:47" s="9" customFormat="1" ht="7.05" customHeight="1" x14ac:dyDescent="0.25">
      <c r="B83" s="10"/>
      <c r="L83" s="10"/>
    </row>
    <row r="84" spans="2:47" s="9" customFormat="1" ht="12" customHeight="1" x14ac:dyDescent="0.25">
      <c r="B84" s="10"/>
      <c r="C84" s="8" t="s">
        <v>6</v>
      </c>
      <c r="L84" s="10"/>
    </row>
    <row r="85" spans="2:47" s="9" customFormat="1" ht="16.5" customHeight="1" x14ac:dyDescent="0.25">
      <c r="B85" s="10"/>
      <c r="E85" s="131" t="str">
        <f>E7</f>
        <v>OST 966 Bagárova 16</v>
      </c>
      <c r="F85" s="131"/>
      <c r="G85" s="131"/>
      <c r="H85" s="131"/>
      <c r="L85" s="10"/>
    </row>
    <row r="86" spans="2:47" s="9" customFormat="1" ht="12" customHeight="1" x14ac:dyDescent="0.25">
      <c r="B86" s="10"/>
      <c r="C86" s="8" t="s">
        <v>7</v>
      </c>
      <c r="L86" s="10"/>
    </row>
    <row r="87" spans="2:47" s="9" customFormat="1" ht="16.5" customHeight="1" x14ac:dyDescent="0.25">
      <c r="B87" s="10"/>
      <c r="E87" s="132" t="str">
        <f>E9</f>
        <v>Výmena strešného plášťa</v>
      </c>
      <c r="F87" s="132"/>
      <c r="G87" s="132"/>
      <c r="H87" s="132"/>
      <c r="L87" s="10"/>
    </row>
    <row r="88" spans="2:47" s="9" customFormat="1" ht="7.05" customHeight="1" x14ac:dyDescent="0.25">
      <c r="B88" s="10"/>
      <c r="L88" s="10"/>
    </row>
    <row r="89" spans="2:47" s="9" customFormat="1" ht="12" customHeight="1" x14ac:dyDescent="0.25">
      <c r="B89" s="10"/>
      <c r="C89" s="8" t="s">
        <v>11</v>
      </c>
      <c r="F89" s="11" t="str">
        <f>F12</f>
        <v xml:space="preserve"> </v>
      </c>
      <c r="I89" s="8" t="s">
        <v>13</v>
      </c>
      <c r="J89" s="12" t="str">
        <f>IF(J12="","",J12)</f>
        <v/>
      </c>
      <c r="L89" s="10"/>
    </row>
    <row r="90" spans="2:47" s="9" customFormat="1" ht="7.05" customHeight="1" x14ac:dyDescent="0.25">
      <c r="B90" s="10"/>
      <c r="L90" s="10"/>
    </row>
    <row r="91" spans="2:47" s="9" customFormat="1" ht="15.3" customHeight="1" x14ac:dyDescent="0.25">
      <c r="B91" s="10"/>
      <c r="C91" s="8" t="s">
        <v>14</v>
      </c>
      <c r="F91" s="11" t="str">
        <f>E15</f>
        <v>Teplárenský holding, a.s. - závod Bratislava</v>
      </c>
      <c r="I91" s="8" t="s">
        <v>19</v>
      </c>
      <c r="J91" s="44"/>
      <c r="L91" s="10"/>
    </row>
    <row r="92" spans="2:47" s="9" customFormat="1" ht="15.3" customHeight="1" x14ac:dyDescent="0.25">
      <c r="B92" s="10"/>
      <c r="C92" s="8" t="s">
        <v>18</v>
      </c>
      <c r="F92" s="11" t="str">
        <f>IF(E18="","",E18)</f>
        <v/>
      </c>
      <c r="I92" s="8" t="s">
        <v>20</v>
      </c>
      <c r="J92" s="44"/>
      <c r="L92" s="10"/>
    </row>
    <row r="93" spans="2:47" s="9" customFormat="1" ht="10.199999999999999" customHeight="1" x14ac:dyDescent="0.25">
      <c r="B93" s="10"/>
      <c r="L93" s="10"/>
    </row>
    <row r="94" spans="2:47" s="9" customFormat="1" ht="29.25" customHeight="1" x14ac:dyDescent="0.25">
      <c r="B94" s="10"/>
      <c r="C94" s="45" t="s">
        <v>39</v>
      </c>
      <c r="D94" s="28"/>
      <c r="E94" s="28"/>
      <c r="F94" s="28"/>
      <c r="G94" s="28"/>
      <c r="H94" s="28"/>
      <c r="I94" s="28"/>
      <c r="J94" s="46" t="s">
        <v>40</v>
      </c>
      <c r="K94" s="28"/>
      <c r="L94" s="10"/>
    </row>
    <row r="95" spans="2:47" s="9" customFormat="1" ht="10.199999999999999" customHeight="1" x14ac:dyDescent="0.25">
      <c r="B95" s="10"/>
      <c r="L95" s="10"/>
    </row>
    <row r="96" spans="2:47" s="9" customFormat="1" ht="22.95" customHeight="1" x14ac:dyDescent="0.25">
      <c r="B96" s="10"/>
      <c r="C96" s="47" t="s">
        <v>41</v>
      </c>
      <c r="J96" s="19">
        <f>J131</f>
        <v>0</v>
      </c>
      <c r="L96" s="10"/>
      <c r="AU96" s="2" t="s">
        <v>42</v>
      </c>
    </row>
    <row r="97" spans="2:14" s="48" customFormat="1" ht="25.05" customHeight="1" x14ac:dyDescent="0.25">
      <c r="B97" s="49"/>
      <c r="D97" s="50" t="s">
        <v>43</v>
      </c>
      <c r="E97" s="51"/>
      <c r="F97" s="51"/>
      <c r="G97" s="51"/>
      <c r="H97" s="51"/>
      <c r="I97" s="51"/>
      <c r="J97" s="52">
        <f>J132</f>
        <v>0</v>
      </c>
      <c r="L97" s="49"/>
    </row>
    <row r="98" spans="2:14" s="53" customFormat="1" ht="19.95" customHeight="1" x14ac:dyDescent="0.25">
      <c r="B98" s="54"/>
      <c r="D98" s="55" t="s">
        <v>44</v>
      </c>
      <c r="E98" s="56"/>
      <c r="F98" s="56"/>
      <c r="G98" s="56"/>
      <c r="H98" s="56"/>
      <c r="I98" s="56"/>
      <c r="J98" s="57">
        <f>J133</f>
        <v>0</v>
      </c>
      <c r="L98" s="54"/>
    </row>
    <row r="99" spans="2:14" s="53" customFormat="1" ht="19.95" customHeight="1" x14ac:dyDescent="0.25">
      <c r="B99" s="54"/>
      <c r="D99" s="55" t="s">
        <v>45</v>
      </c>
      <c r="E99" s="56"/>
      <c r="F99" s="56"/>
      <c r="G99" s="56"/>
      <c r="H99" s="56"/>
      <c r="I99" s="56"/>
      <c r="J99" s="57">
        <f>J143</f>
        <v>0</v>
      </c>
      <c r="L99" s="54"/>
    </row>
    <row r="100" spans="2:14" s="48" customFormat="1" ht="25.05" customHeight="1" x14ac:dyDescent="0.25">
      <c r="B100" s="49"/>
      <c r="D100" s="50" t="s">
        <v>46</v>
      </c>
      <c r="E100" s="51"/>
      <c r="F100" s="51"/>
      <c r="G100" s="51"/>
      <c r="H100" s="51"/>
      <c r="I100" s="51"/>
      <c r="J100" s="52">
        <f>J146</f>
        <v>0</v>
      </c>
      <c r="L100" s="49"/>
    </row>
    <row r="101" spans="2:14" s="53" customFormat="1" ht="19.95" customHeight="1" x14ac:dyDescent="0.25">
      <c r="B101" s="54"/>
      <c r="D101" s="55" t="s">
        <v>47</v>
      </c>
      <c r="E101" s="56"/>
      <c r="F101" s="56"/>
      <c r="G101" s="56"/>
      <c r="H101" s="56"/>
      <c r="I101" s="56"/>
      <c r="J101" s="57">
        <f>J147</f>
        <v>0</v>
      </c>
      <c r="L101" s="54"/>
    </row>
    <row r="102" spans="2:14" s="53" customFormat="1" ht="19.95" customHeight="1" x14ac:dyDescent="0.25">
      <c r="B102" s="54"/>
      <c r="D102" s="55" t="s">
        <v>48</v>
      </c>
      <c r="E102" s="56"/>
      <c r="F102" s="56"/>
      <c r="G102" s="56"/>
      <c r="H102" s="56"/>
      <c r="I102" s="56"/>
      <c r="J102" s="57">
        <f>J161</f>
        <v>0</v>
      </c>
      <c r="L102" s="54"/>
    </row>
    <row r="103" spans="2:14" s="53" customFormat="1" ht="19.95" customHeight="1" x14ac:dyDescent="0.25">
      <c r="B103" s="54"/>
      <c r="D103" s="55" t="s">
        <v>49</v>
      </c>
      <c r="E103" s="56"/>
      <c r="F103" s="56"/>
      <c r="G103" s="56"/>
      <c r="H103" s="56"/>
      <c r="I103" s="56"/>
      <c r="J103" s="57">
        <f>J179</f>
        <v>0</v>
      </c>
      <c r="L103" s="54"/>
    </row>
    <row r="104" spans="2:14" s="48" customFormat="1" ht="25.05" customHeight="1" x14ac:dyDescent="0.25">
      <c r="B104" s="49"/>
      <c r="D104" s="50" t="s">
        <v>50</v>
      </c>
      <c r="E104" s="51"/>
      <c r="F104" s="51"/>
      <c r="G104" s="51"/>
      <c r="H104" s="51"/>
      <c r="I104" s="51"/>
      <c r="J104" s="52">
        <f>J183</f>
        <v>0</v>
      </c>
      <c r="L104" s="49"/>
    </row>
    <row r="105" spans="2:14" s="53" customFormat="1" ht="19.95" customHeight="1" x14ac:dyDescent="0.25">
      <c r="B105" s="54"/>
      <c r="D105" s="55" t="s">
        <v>51</v>
      </c>
      <c r="E105" s="56"/>
      <c r="F105" s="56"/>
      <c r="G105" s="56"/>
      <c r="H105" s="56"/>
      <c r="I105" s="56"/>
      <c r="J105" s="57">
        <f>J184</f>
        <v>0</v>
      </c>
      <c r="L105" s="54"/>
    </row>
    <row r="106" spans="2:14" s="48" customFormat="1" ht="25.05" customHeight="1" x14ac:dyDescent="0.25">
      <c r="B106" s="49"/>
      <c r="D106" s="50" t="s">
        <v>52</v>
      </c>
      <c r="E106" s="51"/>
      <c r="F106" s="51"/>
      <c r="G106" s="51"/>
      <c r="H106" s="51"/>
      <c r="I106" s="51"/>
      <c r="J106" s="52">
        <f>J186</f>
        <v>0</v>
      </c>
      <c r="L106" s="49"/>
    </row>
    <row r="107" spans="2:14" s="48" customFormat="1" ht="25.05" customHeight="1" x14ac:dyDescent="0.25">
      <c r="B107" s="49"/>
      <c r="D107" s="50" t="s">
        <v>53</v>
      </c>
      <c r="E107" s="51"/>
      <c r="F107" s="51"/>
      <c r="G107" s="51"/>
      <c r="H107" s="51"/>
      <c r="I107" s="51"/>
      <c r="J107" s="52">
        <f>J188</f>
        <v>0</v>
      </c>
      <c r="L107" s="49"/>
    </row>
    <row r="108" spans="2:14" s="9" customFormat="1" ht="21.75" customHeight="1" x14ac:dyDescent="0.25">
      <c r="B108" s="10"/>
      <c r="L108" s="10"/>
    </row>
    <row r="109" spans="2:14" s="9" customFormat="1" ht="7.05" customHeight="1" x14ac:dyDescent="0.25">
      <c r="B109" s="10"/>
      <c r="L109" s="10"/>
    </row>
    <row r="110" spans="2:14" s="9" customFormat="1" ht="29.25" customHeight="1" x14ac:dyDescent="0.25">
      <c r="B110" s="10"/>
      <c r="C110" s="47" t="s">
        <v>54</v>
      </c>
      <c r="J110" s="58">
        <v>0</v>
      </c>
      <c r="L110" s="10"/>
      <c r="N110" s="59" t="s">
        <v>25</v>
      </c>
    </row>
    <row r="111" spans="2:14" s="9" customFormat="1" ht="18" customHeight="1" x14ac:dyDescent="0.25">
      <c r="B111" s="10"/>
      <c r="L111" s="10"/>
    </row>
    <row r="112" spans="2:14" s="9" customFormat="1" ht="29.25" customHeight="1" x14ac:dyDescent="0.25">
      <c r="B112" s="10"/>
      <c r="C112" s="60" t="s">
        <v>55</v>
      </c>
      <c r="D112" s="28"/>
      <c r="E112" s="28"/>
      <c r="F112" s="28"/>
      <c r="G112" s="28"/>
      <c r="H112" s="28"/>
      <c r="I112" s="28"/>
      <c r="J112" s="61">
        <f>ROUND(J96+J110,2)</f>
        <v>0</v>
      </c>
      <c r="K112" s="28"/>
      <c r="L112" s="10"/>
    </row>
    <row r="113" spans="2:12" s="9" customFormat="1" ht="7.05" customHeight="1" x14ac:dyDescent="0.25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10"/>
    </row>
    <row r="117" spans="2:12" s="9" customFormat="1" ht="7.05" customHeight="1" x14ac:dyDescent="0.25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0"/>
    </row>
    <row r="118" spans="2:12" s="9" customFormat="1" ht="25.05" customHeight="1" x14ac:dyDescent="0.25">
      <c r="B118" s="10"/>
      <c r="C118" s="6" t="s">
        <v>56</v>
      </c>
      <c r="L118" s="10"/>
    </row>
    <row r="119" spans="2:12" s="9" customFormat="1" ht="7.05" customHeight="1" x14ac:dyDescent="0.25">
      <c r="B119" s="10"/>
      <c r="L119" s="10"/>
    </row>
    <row r="120" spans="2:12" s="9" customFormat="1" ht="12" customHeight="1" x14ac:dyDescent="0.25">
      <c r="B120" s="10"/>
      <c r="C120" s="8" t="s">
        <v>6</v>
      </c>
      <c r="L120" s="10"/>
    </row>
    <row r="121" spans="2:12" s="9" customFormat="1" ht="16.5" customHeight="1" x14ac:dyDescent="0.25">
      <c r="B121" s="10"/>
      <c r="E121" s="131" t="str">
        <f>E7</f>
        <v>OST 966 Bagárova 16</v>
      </c>
      <c r="F121" s="131"/>
      <c r="G121" s="131"/>
      <c r="H121" s="131"/>
      <c r="L121" s="10"/>
    </row>
    <row r="122" spans="2:12" s="9" customFormat="1" ht="12" customHeight="1" x14ac:dyDescent="0.25">
      <c r="B122" s="10"/>
      <c r="C122" s="8" t="s">
        <v>7</v>
      </c>
      <c r="L122" s="10"/>
    </row>
    <row r="123" spans="2:12" s="9" customFormat="1" ht="16.5" customHeight="1" x14ac:dyDescent="0.25">
      <c r="B123" s="10"/>
      <c r="E123" s="132" t="str">
        <f>E9</f>
        <v>Výmena strešného plášťa</v>
      </c>
      <c r="F123" s="132"/>
      <c r="G123" s="132"/>
      <c r="H123" s="132"/>
      <c r="L123" s="10"/>
    </row>
    <row r="124" spans="2:12" s="9" customFormat="1" ht="7.05" customHeight="1" x14ac:dyDescent="0.25">
      <c r="B124" s="10"/>
      <c r="L124" s="10"/>
    </row>
    <row r="125" spans="2:12" s="9" customFormat="1" ht="12" customHeight="1" x14ac:dyDescent="0.25">
      <c r="B125" s="10"/>
      <c r="C125" s="8" t="s">
        <v>11</v>
      </c>
      <c r="F125" s="11" t="str">
        <f>F12</f>
        <v xml:space="preserve"> </v>
      </c>
      <c r="I125" s="8" t="s">
        <v>13</v>
      </c>
      <c r="J125" s="12" t="str">
        <f>IF(J12="","",J12)</f>
        <v/>
      </c>
      <c r="L125" s="10"/>
    </row>
    <row r="126" spans="2:12" s="9" customFormat="1" ht="7.05" customHeight="1" x14ac:dyDescent="0.25">
      <c r="B126" s="10"/>
      <c r="L126" s="10"/>
    </row>
    <row r="127" spans="2:12" s="9" customFormat="1" ht="15.3" customHeight="1" x14ac:dyDescent="0.25">
      <c r="B127" s="10"/>
      <c r="C127" s="8" t="s">
        <v>14</v>
      </c>
      <c r="F127" s="11" t="str">
        <f>E15</f>
        <v>Teplárenský holding, a.s. - závod Bratislava</v>
      </c>
      <c r="I127" s="8" t="s">
        <v>19</v>
      </c>
      <c r="J127" s="44"/>
      <c r="L127" s="10"/>
    </row>
    <row r="128" spans="2:12" s="9" customFormat="1" ht="15.3" customHeight="1" x14ac:dyDescent="0.25">
      <c r="B128" s="10"/>
      <c r="C128" s="8" t="s">
        <v>18</v>
      </c>
      <c r="F128" s="11" t="str">
        <f>IF(E18="","",E18)</f>
        <v/>
      </c>
      <c r="I128" s="8" t="s">
        <v>20</v>
      </c>
      <c r="J128" s="44"/>
      <c r="L128" s="10"/>
    </row>
    <row r="129" spans="2:65" s="9" customFormat="1" ht="10.199999999999999" customHeight="1" x14ac:dyDescent="0.25">
      <c r="B129" s="10"/>
      <c r="L129" s="10"/>
    </row>
    <row r="130" spans="2:65" s="62" customFormat="1" ht="29.25" customHeight="1" x14ac:dyDescent="0.25">
      <c r="B130" s="63"/>
      <c r="C130" s="64" t="s">
        <v>57</v>
      </c>
      <c r="D130" s="65" t="s">
        <v>58</v>
      </c>
      <c r="E130" s="65" t="s">
        <v>59</v>
      </c>
      <c r="F130" s="65" t="s">
        <v>60</v>
      </c>
      <c r="G130" s="65" t="s">
        <v>61</v>
      </c>
      <c r="H130" s="65" t="s">
        <v>62</v>
      </c>
      <c r="I130" s="65" t="s">
        <v>63</v>
      </c>
      <c r="J130" s="66" t="s">
        <v>40</v>
      </c>
      <c r="K130" s="67" t="s">
        <v>64</v>
      </c>
      <c r="L130" s="63"/>
      <c r="M130" s="68"/>
      <c r="N130" s="69" t="s">
        <v>25</v>
      </c>
      <c r="O130" s="69" t="s">
        <v>65</v>
      </c>
      <c r="P130" s="69" t="s">
        <v>66</v>
      </c>
      <c r="Q130" s="69" t="s">
        <v>67</v>
      </c>
      <c r="R130" s="69" t="s">
        <v>68</v>
      </c>
      <c r="S130" s="69" t="s">
        <v>69</v>
      </c>
      <c r="T130" s="70" t="s">
        <v>70</v>
      </c>
    </row>
    <row r="131" spans="2:65" s="9" customFormat="1" ht="22.95" customHeight="1" x14ac:dyDescent="0.3">
      <c r="B131" s="10"/>
      <c r="C131" s="71" t="s">
        <v>22</v>
      </c>
      <c r="J131" s="72">
        <f>J132+J146+J183+J186+J188</f>
        <v>0</v>
      </c>
      <c r="L131" s="10"/>
      <c r="M131" s="73"/>
      <c r="N131" s="15"/>
      <c r="O131" s="15"/>
      <c r="P131" s="74" t="e">
        <f>P132+P146+P183+P186+P188</f>
        <v>#REF!</v>
      </c>
      <c r="Q131" s="15"/>
      <c r="R131" s="74" t="e">
        <f>R132+R146+R183+R186+R188</f>
        <v>#REF!</v>
      </c>
      <c r="S131" s="15"/>
      <c r="T131" s="75" t="e">
        <f>T132+T146+T183+T186+T188</f>
        <v>#REF!</v>
      </c>
      <c r="AT131" s="2" t="s">
        <v>71</v>
      </c>
      <c r="AU131" s="2" t="s">
        <v>42</v>
      </c>
      <c r="BK131" s="76" t="e">
        <f>BK132+BK146+BK183+BK186+BK188</f>
        <v>#REF!</v>
      </c>
    </row>
    <row r="132" spans="2:65" s="77" customFormat="1" ht="25.95" customHeight="1" x14ac:dyDescent="0.25">
      <c r="B132" s="78"/>
      <c r="D132" s="79" t="s">
        <v>71</v>
      </c>
      <c r="E132" s="80" t="s">
        <v>72</v>
      </c>
      <c r="F132" s="80" t="s">
        <v>73</v>
      </c>
      <c r="J132" s="81">
        <f>J133+J143</f>
        <v>0</v>
      </c>
      <c r="L132" s="78"/>
      <c r="M132" s="82"/>
      <c r="P132" s="83">
        <f>P133+P143</f>
        <v>157.34659399999998</v>
      </c>
      <c r="R132" s="83">
        <f>R133+R143</f>
        <v>10.284113999999999</v>
      </c>
      <c r="T132" s="84">
        <f>T133+T143</f>
        <v>0</v>
      </c>
      <c r="AR132" s="79" t="s">
        <v>74</v>
      </c>
      <c r="AT132" s="85" t="s">
        <v>71</v>
      </c>
      <c r="AU132" s="85" t="s">
        <v>2</v>
      </c>
      <c r="AY132" s="79" t="s">
        <v>75</v>
      </c>
      <c r="BK132" s="86">
        <f>BK133+BK143</f>
        <v>0</v>
      </c>
    </row>
    <row r="133" spans="2:65" s="77" customFormat="1" ht="22.95" customHeight="1" x14ac:dyDescent="0.25">
      <c r="B133" s="78"/>
      <c r="D133" s="79" t="s">
        <v>71</v>
      </c>
      <c r="E133" s="87" t="s">
        <v>76</v>
      </c>
      <c r="F133" s="87" t="s">
        <v>77</v>
      </c>
      <c r="J133" s="88">
        <f>SUM(J134:J142)</f>
        <v>0</v>
      </c>
      <c r="L133" s="78"/>
      <c r="M133" s="82"/>
      <c r="P133" s="83">
        <f>SUM(P134:P142)</f>
        <v>58.462000000000003</v>
      </c>
      <c r="R133" s="83">
        <f>SUM(R134:R142)</f>
        <v>10.284113999999999</v>
      </c>
      <c r="T133" s="84">
        <f>SUM(T134:T142)</f>
        <v>0</v>
      </c>
      <c r="AR133" s="79" t="s">
        <v>74</v>
      </c>
      <c r="AT133" s="85" t="s">
        <v>71</v>
      </c>
      <c r="AU133" s="85" t="s">
        <v>74</v>
      </c>
      <c r="AY133" s="79" t="s">
        <v>75</v>
      </c>
      <c r="BK133" s="86">
        <f>SUM(BK134:BK142)</f>
        <v>0</v>
      </c>
    </row>
    <row r="134" spans="2:65" s="9" customFormat="1" ht="33" customHeight="1" x14ac:dyDescent="0.25">
      <c r="B134" s="89"/>
      <c r="C134" s="90">
        <v>1</v>
      </c>
      <c r="D134" s="90" t="s">
        <v>79</v>
      </c>
      <c r="E134" s="91" t="s">
        <v>80</v>
      </c>
      <c r="F134" s="92" t="s">
        <v>211</v>
      </c>
      <c r="G134" s="93" t="s">
        <v>81</v>
      </c>
      <c r="H134" s="94">
        <v>200</v>
      </c>
      <c r="I134" s="95"/>
      <c r="J134" s="95">
        <f t="shared" ref="J134:K142" si="0">ROUND(I134*H134,2)</f>
        <v>0</v>
      </c>
      <c r="K134" s="96"/>
      <c r="L134" s="10"/>
      <c r="M134" s="97"/>
      <c r="N134" s="59" t="s">
        <v>26</v>
      </c>
      <c r="O134" s="98">
        <v>0.14600000000000002</v>
      </c>
      <c r="P134" s="98">
        <f t="shared" ref="P134:P142" si="1">O134*H134</f>
        <v>29.200000000000003</v>
      </c>
      <c r="Q134" s="98">
        <v>2.5710569999999999E-2</v>
      </c>
      <c r="R134" s="98">
        <f t="shared" ref="R134:R142" si="2">Q134*H134</f>
        <v>5.1421139999999994</v>
      </c>
      <c r="S134" s="98">
        <v>0</v>
      </c>
      <c r="T134" s="99">
        <f t="shared" ref="T134:T142" si="3">S134*H134</f>
        <v>0</v>
      </c>
      <c r="AR134" s="100" t="s">
        <v>82</v>
      </c>
      <c r="AT134" s="100" t="s">
        <v>79</v>
      </c>
      <c r="AU134" s="100" t="s">
        <v>78</v>
      </c>
      <c r="AY134" s="2" t="s">
        <v>75</v>
      </c>
      <c r="BE134" s="101">
        <f t="shared" ref="BE134:BE142" si="4">IF(N134="základná",J134,0)</f>
        <v>0</v>
      </c>
      <c r="BF134" s="101">
        <f t="shared" ref="BF134:BF142" si="5">IF(N134="znížená",J134,0)</f>
        <v>0</v>
      </c>
      <c r="BG134" s="101">
        <f t="shared" ref="BG134:BG142" si="6">IF(N134="zákl. prenesená",J134,0)</f>
        <v>0</v>
      </c>
      <c r="BH134" s="101">
        <f t="shared" ref="BH134:BH142" si="7">IF(N134="zníž. prenesená",J134,0)</f>
        <v>0</v>
      </c>
      <c r="BI134" s="101">
        <f t="shared" ref="BI134:BI142" si="8">IF(N134="nulová",J134,0)</f>
        <v>0</v>
      </c>
      <c r="BJ134" s="2" t="s">
        <v>78</v>
      </c>
      <c r="BK134" s="101">
        <f t="shared" ref="BK134:BK142" si="9">ROUND(I134*H134,2)</f>
        <v>0</v>
      </c>
      <c r="BL134" s="2" t="s">
        <v>82</v>
      </c>
      <c r="BM134" s="100" t="s">
        <v>78</v>
      </c>
    </row>
    <row r="135" spans="2:65" s="9" customFormat="1" ht="33" customHeight="1" x14ac:dyDescent="0.25">
      <c r="B135" s="89"/>
      <c r="C135" s="90">
        <v>2</v>
      </c>
      <c r="D135" s="90" t="s">
        <v>79</v>
      </c>
      <c r="E135" s="91" t="s">
        <v>84</v>
      </c>
      <c r="F135" s="92" t="s">
        <v>182</v>
      </c>
      <c r="G135" s="93" t="s">
        <v>81</v>
      </c>
      <c r="H135" s="94">
        <v>200</v>
      </c>
      <c r="I135" s="95"/>
      <c r="J135" s="95">
        <f t="shared" si="0"/>
        <v>0</v>
      </c>
      <c r="K135" s="95">
        <f t="shared" si="0"/>
        <v>0</v>
      </c>
      <c r="L135" s="10"/>
      <c r="M135" s="97"/>
      <c r="N135" s="59" t="s">
        <v>26</v>
      </c>
      <c r="O135" s="98">
        <v>0.10400000000000001</v>
      </c>
      <c r="P135" s="98">
        <f t="shared" si="1"/>
        <v>20.8</v>
      </c>
      <c r="Q135" s="98">
        <v>2.5710000000000004E-2</v>
      </c>
      <c r="R135" s="98">
        <f t="shared" si="2"/>
        <v>5.1420000000000003</v>
      </c>
      <c r="S135" s="98">
        <v>0</v>
      </c>
      <c r="T135" s="99">
        <f t="shared" si="3"/>
        <v>0</v>
      </c>
      <c r="AR135" s="100" t="s">
        <v>82</v>
      </c>
      <c r="AT135" s="100" t="s">
        <v>79</v>
      </c>
      <c r="AU135" s="100" t="s">
        <v>78</v>
      </c>
      <c r="AY135" s="2" t="s">
        <v>75</v>
      </c>
      <c r="BE135" s="101">
        <f t="shared" si="4"/>
        <v>0</v>
      </c>
      <c r="BF135" s="101">
        <f t="shared" si="5"/>
        <v>0</v>
      </c>
      <c r="BG135" s="101">
        <f t="shared" si="6"/>
        <v>0</v>
      </c>
      <c r="BH135" s="101">
        <f t="shared" si="7"/>
        <v>0</v>
      </c>
      <c r="BI135" s="101">
        <f t="shared" si="8"/>
        <v>0</v>
      </c>
      <c r="BJ135" s="2" t="s">
        <v>78</v>
      </c>
      <c r="BK135" s="101">
        <f t="shared" si="9"/>
        <v>0</v>
      </c>
      <c r="BL135" s="2" t="s">
        <v>82</v>
      </c>
      <c r="BM135" s="100" t="s">
        <v>85</v>
      </c>
    </row>
    <row r="136" spans="2:65" s="9" customFormat="1" ht="33" customHeight="1" x14ac:dyDescent="0.25">
      <c r="B136" s="89"/>
      <c r="C136" s="90"/>
      <c r="D136" s="90"/>
      <c r="E136" s="91"/>
      <c r="F136" s="92" t="s">
        <v>212</v>
      </c>
      <c r="G136" s="93" t="s">
        <v>81</v>
      </c>
      <c r="H136" s="94">
        <v>200</v>
      </c>
      <c r="I136" s="95"/>
      <c r="J136" s="95">
        <f t="shared" si="0"/>
        <v>0</v>
      </c>
      <c r="K136" s="96"/>
      <c r="L136" s="10"/>
      <c r="M136" s="97"/>
      <c r="N136" s="59"/>
      <c r="O136" s="98"/>
      <c r="P136" s="98"/>
      <c r="Q136" s="98"/>
      <c r="R136" s="98"/>
      <c r="S136" s="98"/>
      <c r="T136" s="99"/>
      <c r="AR136" s="100"/>
      <c r="AT136" s="100"/>
      <c r="AU136" s="100"/>
      <c r="AY136" s="2"/>
      <c r="BE136" s="101"/>
      <c r="BF136" s="101"/>
      <c r="BG136" s="101"/>
      <c r="BH136" s="101"/>
      <c r="BI136" s="101"/>
      <c r="BJ136" s="2"/>
      <c r="BK136" s="101"/>
      <c r="BL136" s="2"/>
      <c r="BM136" s="100"/>
    </row>
    <row r="137" spans="2:65" s="9" customFormat="1" ht="24.3" customHeight="1" x14ac:dyDescent="0.25">
      <c r="B137" s="89"/>
      <c r="C137" s="90">
        <v>5</v>
      </c>
      <c r="D137" s="90" t="s">
        <v>79</v>
      </c>
      <c r="E137" s="91" t="s">
        <v>87</v>
      </c>
      <c r="F137" s="92" t="s">
        <v>184</v>
      </c>
      <c r="G137" s="93" t="s">
        <v>81</v>
      </c>
      <c r="H137" s="94">
        <v>463</v>
      </c>
      <c r="I137" s="95"/>
      <c r="J137" s="95">
        <f t="shared" si="0"/>
        <v>0</v>
      </c>
      <c r="K137" s="96"/>
      <c r="L137" s="10"/>
      <c r="M137" s="97"/>
      <c r="N137" s="59" t="s">
        <v>26</v>
      </c>
      <c r="O137" s="98">
        <v>1.3999999999999999E-2</v>
      </c>
      <c r="P137" s="98">
        <f t="shared" si="1"/>
        <v>6.4819999999999993</v>
      </c>
      <c r="Q137" s="98">
        <v>0</v>
      </c>
      <c r="R137" s="98">
        <f t="shared" si="2"/>
        <v>0</v>
      </c>
      <c r="S137" s="98">
        <v>0</v>
      </c>
      <c r="T137" s="99">
        <f t="shared" si="3"/>
        <v>0</v>
      </c>
      <c r="AR137" s="100" t="s">
        <v>82</v>
      </c>
      <c r="AT137" s="100" t="s">
        <v>79</v>
      </c>
      <c r="AU137" s="100" t="s">
        <v>78</v>
      </c>
      <c r="AY137" s="2" t="s">
        <v>75</v>
      </c>
      <c r="BE137" s="101">
        <f t="shared" si="4"/>
        <v>0</v>
      </c>
      <c r="BF137" s="101">
        <f t="shared" si="5"/>
        <v>0</v>
      </c>
      <c r="BG137" s="101">
        <f t="shared" si="6"/>
        <v>0</v>
      </c>
      <c r="BH137" s="101">
        <f t="shared" si="7"/>
        <v>0</v>
      </c>
      <c r="BI137" s="101">
        <f t="shared" si="8"/>
        <v>0</v>
      </c>
      <c r="BJ137" s="2" t="s">
        <v>78</v>
      </c>
      <c r="BK137" s="101">
        <f t="shared" si="9"/>
        <v>0</v>
      </c>
      <c r="BL137" s="2" t="s">
        <v>82</v>
      </c>
      <c r="BM137" s="100" t="s">
        <v>88</v>
      </c>
    </row>
    <row r="138" spans="2:65" s="9" customFormat="1" ht="24.3" customHeight="1" x14ac:dyDescent="0.25">
      <c r="B138" s="89"/>
      <c r="C138" s="90">
        <v>9</v>
      </c>
      <c r="D138" s="90" t="s">
        <v>79</v>
      </c>
      <c r="E138" s="91" t="s">
        <v>91</v>
      </c>
      <c r="F138" s="92" t="s">
        <v>92</v>
      </c>
      <c r="G138" s="93" t="s">
        <v>89</v>
      </c>
      <c r="H138" s="94">
        <v>2</v>
      </c>
      <c r="I138" s="95"/>
      <c r="J138" s="95">
        <f t="shared" si="0"/>
        <v>0</v>
      </c>
      <c r="K138" s="96"/>
      <c r="L138" s="10"/>
      <c r="M138" s="97"/>
      <c r="N138" s="59" t="s">
        <v>26</v>
      </c>
      <c r="O138" s="98">
        <v>0.89</v>
      </c>
      <c r="P138" s="98">
        <f t="shared" si="1"/>
        <v>1.78</v>
      </c>
      <c r="Q138" s="98">
        <v>0</v>
      </c>
      <c r="R138" s="98">
        <f t="shared" si="2"/>
        <v>0</v>
      </c>
      <c r="S138" s="98">
        <v>0</v>
      </c>
      <c r="T138" s="99">
        <f t="shared" si="3"/>
        <v>0</v>
      </c>
      <c r="AR138" s="100" t="s">
        <v>82</v>
      </c>
      <c r="AT138" s="100" t="s">
        <v>79</v>
      </c>
      <c r="AU138" s="100" t="s">
        <v>78</v>
      </c>
      <c r="AY138" s="2" t="s">
        <v>75</v>
      </c>
      <c r="BE138" s="101">
        <f t="shared" si="4"/>
        <v>0</v>
      </c>
      <c r="BF138" s="101">
        <f t="shared" si="5"/>
        <v>0</v>
      </c>
      <c r="BG138" s="101">
        <f t="shared" si="6"/>
        <v>0</v>
      </c>
      <c r="BH138" s="101">
        <f t="shared" si="7"/>
        <v>0</v>
      </c>
      <c r="BI138" s="101">
        <f t="shared" si="8"/>
        <v>0</v>
      </c>
      <c r="BJ138" s="2" t="s">
        <v>78</v>
      </c>
      <c r="BK138" s="101">
        <f t="shared" si="9"/>
        <v>0</v>
      </c>
      <c r="BL138" s="2" t="s">
        <v>82</v>
      </c>
      <c r="BM138" s="100" t="s">
        <v>93</v>
      </c>
    </row>
    <row r="139" spans="2:65" s="9" customFormat="1" ht="24.3" customHeight="1" x14ac:dyDescent="0.25">
      <c r="B139" s="89"/>
      <c r="C139" s="90">
        <v>10</v>
      </c>
      <c r="D139" s="90"/>
      <c r="E139" s="91"/>
      <c r="F139" s="92" t="s">
        <v>186</v>
      </c>
      <c r="G139" s="93" t="s">
        <v>122</v>
      </c>
      <c r="H139" s="94">
        <v>90</v>
      </c>
      <c r="I139" s="95"/>
      <c r="J139" s="95">
        <f t="shared" si="0"/>
        <v>0</v>
      </c>
      <c r="K139" s="96"/>
      <c r="L139" s="10"/>
      <c r="M139" s="97"/>
      <c r="N139" s="59"/>
      <c r="O139" s="98"/>
      <c r="P139" s="98"/>
      <c r="Q139" s="98"/>
      <c r="R139" s="98"/>
      <c r="S139" s="98"/>
      <c r="T139" s="99"/>
      <c r="AR139" s="100"/>
      <c r="AT139" s="100"/>
      <c r="AU139" s="100"/>
      <c r="AY139" s="2"/>
      <c r="BE139" s="101"/>
      <c r="BF139" s="101"/>
      <c r="BG139" s="101"/>
      <c r="BH139" s="101"/>
      <c r="BI139" s="101"/>
      <c r="BJ139" s="2"/>
      <c r="BK139" s="101">
        <f t="shared" si="9"/>
        <v>0</v>
      </c>
      <c r="BL139" s="2"/>
      <c r="BM139" s="100"/>
    </row>
    <row r="140" spans="2:65" s="9" customFormat="1" ht="24.3" customHeight="1" x14ac:dyDescent="0.25">
      <c r="B140" s="89"/>
      <c r="C140" s="90">
        <v>11</v>
      </c>
      <c r="D140" s="90" t="s">
        <v>79</v>
      </c>
      <c r="E140" s="91" t="s">
        <v>94</v>
      </c>
      <c r="F140" s="92" t="s">
        <v>95</v>
      </c>
      <c r="G140" s="93" t="s">
        <v>89</v>
      </c>
      <c r="H140" s="94">
        <v>2</v>
      </c>
      <c r="I140" s="95"/>
      <c r="J140" s="95">
        <f t="shared" si="0"/>
        <v>0</v>
      </c>
      <c r="K140" s="96"/>
      <c r="L140" s="10"/>
      <c r="M140" s="97"/>
      <c r="N140" s="59" t="s">
        <v>26</v>
      </c>
      <c r="O140" s="98">
        <v>0.1</v>
      </c>
      <c r="P140" s="98">
        <f t="shared" si="1"/>
        <v>0.2</v>
      </c>
      <c r="Q140" s="98">
        <v>0</v>
      </c>
      <c r="R140" s="98">
        <f t="shared" si="2"/>
        <v>0</v>
      </c>
      <c r="S140" s="98">
        <v>0</v>
      </c>
      <c r="T140" s="99">
        <f t="shared" si="3"/>
        <v>0</v>
      </c>
      <c r="AR140" s="100" t="s">
        <v>82</v>
      </c>
      <c r="AT140" s="100" t="s">
        <v>79</v>
      </c>
      <c r="AU140" s="100" t="s">
        <v>78</v>
      </c>
      <c r="AY140" s="2" t="s">
        <v>75</v>
      </c>
      <c r="BE140" s="101">
        <f t="shared" si="4"/>
        <v>0</v>
      </c>
      <c r="BF140" s="101">
        <f t="shared" si="5"/>
        <v>0</v>
      </c>
      <c r="BG140" s="101">
        <f t="shared" si="6"/>
        <v>0</v>
      </c>
      <c r="BH140" s="101">
        <f t="shared" si="7"/>
        <v>0</v>
      </c>
      <c r="BI140" s="101">
        <f t="shared" si="8"/>
        <v>0</v>
      </c>
      <c r="BJ140" s="2" t="s">
        <v>78</v>
      </c>
      <c r="BK140" s="101">
        <f t="shared" si="9"/>
        <v>0</v>
      </c>
      <c r="BL140" s="2" t="s">
        <v>82</v>
      </c>
      <c r="BM140" s="100" t="s">
        <v>96</v>
      </c>
    </row>
    <row r="141" spans="2:65" s="9" customFormat="1" ht="24.3" customHeight="1" x14ac:dyDescent="0.25">
      <c r="B141" s="89"/>
      <c r="C141" s="90">
        <v>12</v>
      </c>
      <c r="D141" s="90" t="s">
        <v>79</v>
      </c>
      <c r="E141" s="91" t="s">
        <v>97</v>
      </c>
      <c r="F141" s="92" t="s">
        <v>98</v>
      </c>
      <c r="G141" s="93" t="s">
        <v>89</v>
      </c>
      <c r="H141" s="94">
        <v>2</v>
      </c>
      <c r="I141" s="95"/>
      <c r="J141" s="95">
        <f t="shared" si="0"/>
        <v>0</v>
      </c>
      <c r="K141" s="96"/>
      <c r="L141" s="10"/>
      <c r="M141" s="97"/>
      <c r="N141" s="59" t="s">
        <v>26</v>
      </c>
      <c r="O141" s="98">
        <v>0</v>
      </c>
      <c r="P141" s="98">
        <f t="shared" si="1"/>
        <v>0</v>
      </c>
      <c r="Q141" s="98">
        <v>0</v>
      </c>
      <c r="R141" s="98">
        <f t="shared" si="2"/>
        <v>0</v>
      </c>
      <c r="S141" s="98">
        <v>0</v>
      </c>
      <c r="T141" s="99">
        <f t="shared" si="3"/>
        <v>0</v>
      </c>
      <c r="AR141" s="100" t="s">
        <v>82</v>
      </c>
      <c r="AT141" s="100" t="s">
        <v>79</v>
      </c>
      <c r="AU141" s="100" t="s">
        <v>78</v>
      </c>
      <c r="AY141" s="2" t="s">
        <v>75</v>
      </c>
      <c r="BE141" s="101">
        <f t="shared" si="4"/>
        <v>0</v>
      </c>
      <c r="BF141" s="101">
        <f t="shared" si="5"/>
        <v>0</v>
      </c>
      <c r="BG141" s="101">
        <f t="shared" si="6"/>
        <v>0</v>
      </c>
      <c r="BH141" s="101">
        <f t="shared" si="7"/>
        <v>0</v>
      </c>
      <c r="BI141" s="101">
        <f t="shared" si="8"/>
        <v>0</v>
      </c>
      <c r="BJ141" s="2" t="s">
        <v>78</v>
      </c>
      <c r="BK141" s="101">
        <f t="shared" si="9"/>
        <v>0</v>
      </c>
      <c r="BL141" s="2" t="s">
        <v>82</v>
      </c>
      <c r="BM141" s="100" t="s">
        <v>99</v>
      </c>
    </row>
    <row r="142" spans="2:65" s="9" customFormat="1" ht="16.5" customHeight="1" x14ac:dyDescent="0.25">
      <c r="B142" s="89"/>
      <c r="C142" s="90">
        <v>13</v>
      </c>
      <c r="D142" s="90" t="s">
        <v>79</v>
      </c>
      <c r="E142" s="91" t="s">
        <v>100</v>
      </c>
      <c r="F142" s="92" t="s">
        <v>101</v>
      </c>
      <c r="G142" s="93" t="s">
        <v>86</v>
      </c>
      <c r="H142" s="94">
        <v>2</v>
      </c>
      <c r="I142" s="95"/>
      <c r="J142" s="95">
        <f t="shared" si="0"/>
        <v>0</v>
      </c>
      <c r="K142" s="96"/>
      <c r="L142" s="10"/>
      <c r="M142" s="97"/>
      <c r="N142" s="59" t="s">
        <v>26</v>
      </c>
      <c r="O142" s="98">
        <v>0</v>
      </c>
      <c r="P142" s="98">
        <f t="shared" si="1"/>
        <v>0</v>
      </c>
      <c r="Q142" s="98">
        <v>0</v>
      </c>
      <c r="R142" s="98">
        <f t="shared" si="2"/>
        <v>0</v>
      </c>
      <c r="S142" s="98">
        <v>0</v>
      </c>
      <c r="T142" s="99">
        <f t="shared" si="3"/>
        <v>0</v>
      </c>
      <c r="AR142" s="100" t="s">
        <v>82</v>
      </c>
      <c r="AT142" s="100" t="s">
        <v>79</v>
      </c>
      <c r="AU142" s="100" t="s">
        <v>78</v>
      </c>
      <c r="AY142" s="2" t="s">
        <v>75</v>
      </c>
      <c r="BE142" s="101">
        <f t="shared" si="4"/>
        <v>0</v>
      </c>
      <c r="BF142" s="101">
        <f t="shared" si="5"/>
        <v>0</v>
      </c>
      <c r="BG142" s="101">
        <f t="shared" si="6"/>
        <v>0</v>
      </c>
      <c r="BH142" s="101">
        <f t="shared" si="7"/>
        <v>0</v>
      </c>
      <c r="BI142" s="101">
        <f t="shared" si="8"/>
        <v>0</v>
      </c>
      <c r="BJ142" s="2" t="s">
        <v>78</v>
      </c>
      <c r="BK142" s="101">
        <f t="shared" si="9"/>
        <v>0</v>
      </c>
      <c r="BL142" s="2" t="s">
        <v>82</v>
      </c>
      <c r="BM142" s="100" t="s">
        <v>102</v>
      </c>
    </row>
    <row r="143" spans="2:65" s="77" customFormat="1" ht="22.95" customHeight="1" x14ac:dyDescent="0.25">
      <c r="B143" s="78"/>
      <c r="C143" s="90"/>
      <c r="D143" s="79" t="s">
        <v>71</v>
      </c>
      <c r="E143" s="87" t="s">
        <v>103</v>
      </c>
      <c r="F143" s="87" t="s">
        <v>104</v>
      </c>
      <c r="J143" s="88">
        <f>SUM(J144:J145)</f>
        <v>0</v>
      </c>
      <c r="L143" s="78"/>
      <c r="M143" s="82"/>
      <c r="P143" s="83">
        <f>SUM(P144:P145)</f>
        <v>98.884593999999993</v>
      </c>
      <c r="R143" s="83">
        <f>SUM(R144:R145)</f>
        <v>0</v>
      </c>
      <c r="T143" s="84">
        <f>SUM(T144:T145)</f>
        <v>0</v>
      </c>
      <c r="AR143" s="79" t="s">
        <v>74</v>
      </c>
      <c r="AT143" s="85" t="s">
        <v>71</v>
      </c>
      <c r="AU143" s="85" t="s">
        <v>74</v>
      </c>
      <c r="AY143" s="79" t="s">
        <v>75</v>
      </c>
      <c r="BK143" s="86">
        <f>SUM(BK144:BK145)</f>
        <v>0</v>
      </c>
    </row>
    <row r="144" spans="2:65" s="9" customFormat="1" ht="21.75" customHeight="1" x14ac:dyDescent="0.25">
      <c r="B144" s="89"/>
      <c r="C144" s="90">
        <v>14</v>
      </c>
      <c r="D144" s="90" t="s">
        <v>79</v>
      </c>
      <c r="E144" s="91" t="s">
        <v>106</v>
      </c>
      <c r="F144" s="92" t="s">
        <v>107</v>
      </c>
      <c r="G144" s="93" t="s">
        <v>89</v>
      </c>
      <c r="H144" s="94">
        <v>22.58</v>
      </c>
      <c r="I144" s="95"/>
      <c r="J144" s="95">
        <f>ROUND(I144*H144,2)</f>
        <v>0</v>
      </c>
      <c r="K144" s="96"/>
      <c r="L144" s="10"/>
      <c r="M144" s="97"/>
      <c r="N144" s="59" t="s">
        <v>26</v>
      </c>
      <c r="O144" s="98">
        <v>1.9163000000000001</v>
      </c>
      <c r="P144" s="98">
        <f>O144*H144</f>
        <v>43.270054000000002</v>
      </c>
      <c r="Q144" s="98">
        <v>0</v>
      </c>
      <c r="R144" s="98">
        <f>Q144*H144</f>
        <v>0</v>
      </c>
      <c r="S144" s="98">
        <v>0</v>
      </c>
      <c r="T144" s="99">
        <f>S144*H144</f>
        <v>0</v>
      </c>
      <c r="AR144" s="100" t="s">
        <v>82</v>
      </c>
      <c r="AT144" s="100" t="s">
        <v>79</v>
      </c>
      <c r="AU144" s="100" t="s">
        <v>78</v>
      </c>
      <c r="AY144" s="2" t="s">
        <v>75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2" t="s">
        <v>78</v>
      </c>
      <c r="BK144" s="101">
        <f>ROUND(I144*H144,2)</f>
        <v>0</v>
      </c>
      <c r="BL144" s="2" t="s">
        <v>82</v>
      </c>
      <c r="BM144" s="100" t="s">
        <v>108</v>
      </c>
    </row>
    <row r="145" spans="2:65" s="9" customFormat="1" ht="24.3" customHeight="1" x14ac:dyDescent="0.25">
      <c r="B145" s="89"/>
      <c r="C145" s="90">
        <v>15</v>
      </c>
      <c r="D145" s="90" t="s">
        <v>79</v>
      </c>
      <c r="E145" s="91" t="s">
        <v>109</v>
      </c>
      <c r="F145" s="92" t="s">
        <v>110</v>
      </c>
      <c r="G145" s="93" t="s">
        <v>89</v>
      </c>
      <c r="H145" s="94">
        <v>22.58</v>
      </c>
      <c r="I145" s="95"/>
      <c r="J145" s="95">
        <f>ROUND(I145*H145,2)</f>
        <v>0</v>
      </c>
      <c r="K145" s="96"/>
      <c r="L145" s="10"/>
      <c r="M145" s="97"/>
      <c r="N145" s="59" t="s">
        <v>26</v>
      </c>
      <c r="O145" s="98">
        <v>2.4630000000000001</v>
      </c>
      <c r="P145" s="98">
        <f>O145*H145</f>
        <v>55.614539999999998</v>
      </c>
      <c r="Q145" s="98">
        <v>0</v>
      </c>
      <c r="R145" s="98">
        <f>Q145*H145</f>
        <v>0</v>
      </c>
      <c r="S145" s="98">
        <v>0</v>
      </c>
      <c r="T145" s="99">
        <f>S145*H145</f>
        <v>0</v>
      </c>
      <c r="AR145" s="100" t="s">
        <v>82</v>
      </c>
      <c r="AT145" s="100" t="s">
        <v>79</v>
      </c>
      <c r="AU145" s="100" t="s">
        <v>78</v>
      </c>
      <c r="AY145" s="2" t="s">
        <v>75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2" t="s">
        <v>78</v>
      </c>
      <c r="BK145" s="101">
        <f>ROUND(I145*H145,2)</f>
        <v>0</v>
      </c>
      <c r="BL145" s="2" t="s">
        <v>82</v>
      </c>
      <c r="BM145" s="100" t="s">
        <v>111</v>
      </c>
    </row>
    <row r="146" spans="2:65" s="77" customFormat="1" ht="25.95" customHeight="1" x14ac:dyDescent="0.25">
      <c r="B146" s="78"/>
      <c r="C146" s="90"/>
      <c r="D146" s="79" t="s">
        <v>71</v>
      </c>
      <c r="E146" s="80" t="s">
        <v>112</v>
      </c>
      <c r="F146" s="80" t="s">
        <v>113</v>
      </c>
      <c r="J146" s="81">
        <f>J147+J161+J179</f>
        <v>0</v>
      </c>
      <c r="L146" s="78"/>
      <c r="M146" s="82"/>
      <c r="P146" s="83" t="e">
        <f>P147+P161+#REF!+#REF!+P179</f>
        <v>#REF!</v>
      </c>
      <c r="R146" s="83" t="e">
        <f>R147+R161+#REF!+#REF!+R179</f>
        <v>#REF!</v>
      </c>
      <c r="T146" s="84" t="e">
        <f>T147+T161+#REF!+#REF!+T179</f>
        <v>#REF!</v>
      </c>
      <c r="AR146" s="79" t="s">
        <v>78</v>
      </c>
      <c r="AT146" s="85" t="s">
        <v>71</v>
      </c>
      <c r="AU146" s="85" t="s">
        <v>2</v>
      </c>
      <c r="AY146" s="79" t="s">
        <v>75</v>
      </c>
      <c r="BK146" s="86" t="e">
        <f>BK147+BK161+#REF!+#REF!+BK179</f>
        <v>#REF!</v>
      </c>
    </row>
    <row r="147" spans="2:65" s="77" customFormat="1" ht="22.95" customHeight="1" x14ac:dyDescent="0.25">
      <c r="B147" s="78"/>
      <c r="C147" s="90"/>
      <c r="D147" s="79" t="s">
        <v>71</v>
      </c>
      <c r="E147" s="87" t="s">
        <v>114</v>
      </c>
      <c r="F147" s="87" t="s">
        <v>115</v>
      </c>
      <c r="J147" s="88">
        <f>SUM(J148:J160)</f>
        <v>0</v>
      </c>
      <c r="L147" s="78"/>
      <c r="M147" s="82"/>
      <c r="P147" s="83">
        <f>SUM(P152:P160)</f>
        <v>18.895320000000005</v>
      </c>
      <c r="R147" s="83">
        <f>SUM(R152:R160)</f>
        <v>551.10359799999992</v>
      </c>
      <c r="T147" s="84">
        <f>SUM(T152:T160)</f>
        <v>0</v>
      </c>
      <c r="AR147" s="79" t="s">
        <v>78</v>
      </c>
      <c r="AT147" s="85" t="s">
        <v>71</v>
      </c>
      <c r="AU147" s="85" t="s">
        <v>74</v>
      </c>
      <c r="AY147" s="79" t="s">
        <v>75</v>
      </c>
      <c r="BK147" s="86">
        <f>SUM(BK152:BK160)</f>
        <v>0</v>
      </c>
    </row>
    <row r="148" spans="2:65" s="9" customFormat="1" ht="33" customHeight="1" x14ac:dyDescent="0.25">
      <c r="B148" s="89"/>
      <c r="C148" s="90">
        <v>16</v>
      </c>
      <c r="D148" s="102" t="s">
        <v>118</v>
      </c>
      <c r="E148" s="103" t="s">
        <v>119</v>
      </c>
      <c r="F148" s="104" t="s">
        <v>189</v>
      </c>
      <c r="G148" s="105" t="s">
        <v>81</v>
      </c>
      <c r="H148" s="106">
        <v>12</v>
      </c>
      <c r="I148" s="107"/>
      <c r="J148" s="107">
        <f t="shared" ref="J148:J160" si="10">ROUND(I148*H148,2)</f>
        <v>0</v>
      </c>
      <c r="K148" s="108"/>
      <c r="L148" s="109"/>
      <c r="M148" s="110"/>
      <c r="N148" s="111" t="s">
        <v>26</v>
      </c>
      <c r="O148" s="98">
        <v>0</v>
      </c>
      <c r="P148" s="98">
        <f t="shared" ref="P148:P153" si="11">O148*H148</f>
        <v>0</v>
      </c>
      <c r="Q148" s="98">
        <v>0.5</v>
      </c>
      <c r="R148" s="98">
        <f t="shared" ref="R148:R153" si="12">Q148*H148</f>
        <v>6</v>
      </c>
      <c r="S148" s="98">
        <v>0</v>
      </c>
      <c r="T148" s="99">
        <f t="shared" ref="T148:T153" si="13">S148*H148</f>
        <v>0</v>
      </c>
      <c r="AR148" s="100" t="s">
        <v>117</v>
      </c>
      <c r="AT148" s="100" t="s">
        <v>118</v>
      </c>
      <c r="AU148" s="100" t="s">
        <v>78</v>
      </c>
      <c r="AY148" s="2" t="s">
        <v>75</v>
      </c>
      <c r="BE148" s="101">
        <f t="shared" ref="BE148:BE153" si="14">IF(N148="základná",J148,0)</f>
        <v>0</v>
      </c>
      <c r="BF148" s="101">
        <f t="shared" ref="BF148:BF153" si="15">IF(N148="znížená",J148,0)</f>
        <v>0</v>
      </c>
      <c r="BG148" s="101">
        <f t="shared" ref="BG148:BG153" si="16">IF(N148="zákl. prenesená",J148,0)</f>
        <v>0</v>
      </c>
      <c r="BH148" s="101">
        <f t="shared" ref="BH148:BH153" si="17">IF(N148="zníž. prenesená",J148,0)</f>
        <v>0</v>
      </c>
      <c r="BI148" s="101">
        <f t="shared" ref="BI148:BI153" si="18">IF(N148="nulová",J148,0)</f>
        <v>0</v>
      </c>
      <c r="BJ148" s="2" t="s">
        <v>78</v>
      </c>
      <c r="BK148" s="101">
        <f t="shared" ref="BK148:BK153" si="19">ROUND(I148*H148,2)</f>
        <v>0</v>
      </c>
      <c r="BL148" s="2" t="s">
        <v>90</v>
      </c>
      <c r="BM148" s="100" t="s">
        <v>121</v>
      </c>
    </row>
    <row r="149" spans="2:65" s="9" customFormat="1" ht="24.3" customHeight="1" x14ac:dyDescent="0.25">
      <c r="B149" s="89"/>
      <c r="C149" s="90">
        <v>17</v>
      </c>
      <c r="D149" s="90" t="s">
        <v>79</v>
      </c>
      <c r="E149" s="91" t="s">
        <v>127</v>
      </c>
      <c r="F149" s="92" t="s">
        <v>192</v>
      </c>
      <c r="G149" s="93" t="s">
        <v>122</v>
      </c>
      <c r="H149" s="94">
        <v>90</v>
      </c>
      <c r="I149" s="95"/>
      <c r="J149" s="95">
        <f t="shared" si="10"/>
        <v>0</v>
      </c>
      <c r="K149" s="96"/>
      <c r="L149" s="10"/>
      <c r="M149" s="97"/>
      <c r="N149" s="59" t="s">
        <v>26</v>
      </c>
      <c r="O149" s="98">
        <v>1.1440000000000002E-2</v>
      </c>
      <c r="P149" s="98">
        <f t="shared" si="11"/>
        <v>1.0296000000000003</v>
      </c>
      <c r="Q149" s="98">
        <v>4.8065999999999998E-2</v>
      </c>
      <c r="R149" s="98">
        <f t="shared" si="12"/>
        <v>4.3259400000000001</v>
      </c>
      <c r="S149" s="98">
        <v>0</v>
      </c>
      <c r="T149" s="99">
        <f t="shared" si="13"/>
        <v>0</v>
      </c>
      <c r="AR149" s="100" t="s">
        <v>90</v>
      </c>
      <c r="AT149" s="100" t="s">
        <v>79</v>
      </c>
      <c r="AU149" s="100" t="s">
        <v>78</v>
      </c>
      <c r="AY149" s="2" t="s">
        <v>75</v>
      </c>
      <c r="BE149" s="101">
        <f t="shared" si="14"/>
        <v>0</v>
      </c>
      <c r="BF149" s="101">
        <f t="shared" si="15"/>
        <v>0</v>
      </c>
      <c r="BG149" s="101">
        <f t="shared" si="16"/>
        <v>0</v>
      </c>
      <c r="BH149" s="101">
        <f t="shared" si="17"/>
        <v>0</v>
      </c>
      <c r="BI149" s="101">
        <f t="shared" si="18"/>
        <v>0</v>
      </c>
      <c r="BJ149" s="2" t="s">
        <v>78</v>
      </c>
      <c r="BK149" s="101">
        <f t="shared" si="19"/>
        <v>0</v>
      </c>
      <c r="BL149" s="2" t="s">
        <v>90</v>
      </c>
      <c r="BM149" s="100" t="s">
        <v>128</v>
      </c>
    </row>
    <row r="150" spans="2:65" s="9" customFormat="1" ht="24.3" customHeight="1" x14ac:dyDescent="0.25">
      <c r="B150" s="89"/>
      <c r="C150" s="90">
        <v>18</v>
      </c>
      <c r="D150" s="102" t="s">
        <v>118</v>
      </c>
      <c r="E150" s="103" t="s">
        <v>125</v>
      </c>
      <c r="F150" s="104" t="s">
        <v>198</v>
      </c>
      <c r="G150" s="105" t="s">
        <v>81</v>
      </c>
      <c r="H150" s="106">
        <v>70</v>
      </c>
      <c r="I150" s="107"/>
      <c r="J150" s="107">
        <f t="shared" si="10"/>
        <v>0</v>
      </c>
      <c r="K150" s="108"/>
      <c r="L150" s="109"/>
      <c r="M150" s="110"/>
      <c r="N150" s="111" t="s">
        <v>26</v>
      </c>
      <c r="O150" s="98">
        <v>0</v>
      </c>
      <c r="P150" s="98">
        <f t="shared" si="11"/>
        <v>0</v>
      </c>
      <c r="Q150" s="98">
        <v>0.55000000000000004</v>
      </c>
      <c r="R150" s="98">
        <f t="shared" si="12"/>
        <v>38.5</v>
      </c>
      <c r="S150" s="98">
        <v>0</v>
      </c>
      <c r="T150" s="99">
        <f t="shared" si="13"/>
        <v>0</v>
      </c>
      <c r="AR150" s="100" t="s">
        <v>117</v>
      </c>
      <c r="AT150" s="100" t="s">
        <v>118</v>
      </c>
      <c r="AU150" s="100" t="s">
        <v>78</v>
      </c>
      <c r="AY150" s="2" t="s">
        <v>75</v>
      </c>
      <c r="BE150" s="101">
        <f t="shared" si="14"/>
        <v>0</v>
      </c>
      <c r="BF150" s="101">
        <f t="shared" si="15"/>
        <v>0</v>
      </c>
      <c r="BG150" s="101">
        <f t="shared" si="16"/>
        <v>0</v>
      </c>
      <c r="BH150" s="101">
        <f t="shared" si="17"/>
        <v>0</v>
      </c>
      <c r="BI150" s="101">
        <f t="shared" si="18"/>
        <v>0</v>
      </c>
      <c r="BJ150" s="2" t="s">
        <v>78</v>
      </c>
      <c r="BK150" s="101">
        <f t="shared" si="19"/>
        <v>0</v>
      </c>
      <c r="BL150" s="2" t="s">
        <v>90</v>
      </c>
      <c r="BM150" s="100" t="s">
        <v>126</v>
      </c>
    </row>
    <row r="151" spans="2:65" s="9" customFormat="1" ht="24.3" customHeight="1" x14ac:dyDescent="0.25">
      <c r="B151" s="89"/>
      <c r="C151" s="90">
        <v>19</v>
      </c>
      <c r="D151" s="90" t="s">
        <v>79</v>
      </c>
      <c r="E151" s="91" t="s">
        <v>127</v>
      </c>
      <c r="F151" s="92" t="s">
        <v>199</v>
      </c>
      <c r="G151" s="93" t="s">
        <v>122</v>
      </c>
      <c r="H151" s="94">
        <v>90</v>
      </c>
      <c r="I151" s="95"/>
      <c r="J151" s="95">
        <f t="shared" si="10"/>
        <v>0</v>
      </c>
      <c r="K151" s="96"/>
      <c r="L151" s="10"/>
      <c r="M151" s="97"/>
      <c r="N151" s="59" t="s">
        <v>26</v>
      </c>
      <c r="O151" s="98">
        <v>1.1440000000000002E-2</v>
      </c>
      <c r="P151" s="98">
        <f t="shared" si="11"/>
        <v>1.0296000000000003</v>
      </c>
      <c r="Q151" s="98">
        <v>4.8065999999999998E-2</v>
      </c>
      <c r="R151" s="98">
        <f t="shared" si="12"/>
        <v>4.3259400000000001</v>
      </c>
      <c r="S151" s="98">
        <v>0</v>
      </c>
      <c r="T151" s="99">
        <f t="shared" si="13"/>
        <v>0</v>
      </c>
      <c r="AR151" s="100" t="s">
        <v>90</v>
      </c>
      <c r="AT151" s="100" t="s">
        <v>79</v>
      </c>
      <c r="AU151" s="100" t="s">
        <v>78</v>
      </c>
      <c r="AY151" s="2" t="s">
        <v>75</v>
      </c>
      <c r="BE151" s="101">
        <f t="shared" si="14"/>
        <v>0</v>
      </c>
      <c r="BF151" s="101">
        <f t="shared" si="15"/>
        <v>0</v>
      </c>
      <c r="BG151" s="101">
        <f t="shared" si="16"/>
        <v>0</v>
      </c>
      <c r="BH151" s="101">
        <f t="shared" si="17"/>
        <v>0</v>
      </c>
      <c r="BI151" s="101">
        <f t="shared" si="18"/>
        <v>0</v>
      </c>
      <c r="BJ151" s="2" t="s">
        <v>78</v>
      </c>
      <c r="BK151" s="101">
        <f t="shared" si="19"/>
        <v>0</v>
      </c>
      <c r="BL151" s="2" t="s">
        <v>90</v>
      </c>
      <c r="BM151" s="100" t="s">
        <v>128</v>
      </c>
    </row>
    <row r="152" spans="2:65" s="9" customFormat="1" ht="33" customHeight="1" x14ac:dyDescent="0.25">
      <c r="B152" s="89"/>
      <c r="C152" s="90">
        <v>20</v>
      </c>
      <c r="D152" s="102" t="s">
        <v>118</v>
      </c>
      <c r="E152" s="103" t="s">
        <v>119</v>
      </c>
      <c r="F152" s="104" t="s">
        <v>190</v>
      </c>
      <c r="G152" s="105" t="s">
        <v>86</v>
      </c>
      <c r="H152" s="106">
        <v>0.1</v>
      </c>
      <c r="I152" s="107"/>
      <c r="J152" s="107">
        <f t="shared" si="10"/>
        <v>0</v>
      </c>
      <c r="K152" s="108"/>
      <c r="L152" s="109"/>
      <c r="M152" s="110"/>
      <c r="N152" s="111" t="s">
        <v>26</v>
      </c>
      <c r="O152" s="98">
        <v>0</v>
      </c>
      <c r="P152" s="98">
        <f t="shared" si="11"/>
        <v>0</v>
      </c>
      <c r="Q152" s="98">
        <v>0.5</v>
      </c>
      <c r="R152" s="98">
        <f t="shared" si="12"/>
        <v>0.05</v>
      </c>
      <c r="S152" s="98">
        <v>0</v>
      </c>
      <c r="T152" s="99">
        <f t="shared" si="13"/>
        <v>0</v>
      </c>
      <c r="AR152" s="100" t="s">
        <v>117</v>
      </c>
      <c r="AT152" s="100" t="s">
        <v>118</v>
      </c>
      <c r="AU152" s="100" t="s">
        <v>78</v>
      </c>
      <c r="AY152" s="2" t="s">
        <v>75</v>
      </c>
      <c r="BE152" s="101">
        <f t="shared" si="14"/>
        <v>0</v>
      </c>
      <c r="BF152" s="101">
        <f t="shared" si="15"/>
        <v>0</v>
      </c>
      <c r="BG152" s="101">
        <f t="shared" si="16"/>
        <v>0</v>
      </c>
      <c r="BH152" s="101">
        <f t="shared" si="17"/>
        <v>0</v>
      </c>
      <c r="BI152" s="101">
        <f t="shared" si="18"/>
        <v>0</v>
      </c>
      <c r="BJ152" s="2" t="s">
        <v>78</v>
      </c>
      <c r="BK152" s="101">
        <f t="shared" si="19"/>
        <v>0</v>
      </c>
      <c r="BL152" s="2" t="s">
        <v>90</v>
      </c>
      <c r="BM152" s="100" t="s">
        <v>121</v>
      </c>
    </row>
    <row r="153" spans="2:65" s="9" customFormat="1" ht="24.3" customHeight="1" x14ac:dyDescent="0.25">
      <c r="B153" s="89"/>
      <c r="C153" s="90">
        <v>21</v>
      </c>
      <c r="D153" s="102" t="s">
        <v>118</v>
      </c>
      <c r="E153" s="103" t="s">
        <v>125</v>
      </c>
      <c r="F153" s="104" t="s">
        <v>191</v>
      </c>
      <c r="G153" s="105" t="s">
        <v>81</v>
      </c>
      <c r="H153" s="106">
        <v>920</v>
      </c>
      <c r="I153" s="107"/>
      <c r="J153" s="107">
        <f t="shared" si="10"/>
        <v>0</v>
      </c>
      <c r="K153" s="108"/>
      <c r="L153" s="109"/>
      <c r="M153" s="110"/>
      <c r="N153" s="111" t="s">
        <v>26</v>
      </c>
      <c r="O153" s="98">
        <v>0</v>
      </c>
      <c r="P153" s="98">
        <f t="shared" si="11"/>
        <v>0</v>
      </c>
      <c r="Q153" s="98">
        <v>0.55000000000000004</v>
      </c>
      <c r="R153" s="98">
        <f t="shared" si="12"/>
        <v>506.00000000000006</v>
      </c>
      <c r="S153" s="98">
        <v>0</v>
      </c>
      <c r="T153" s="99">
        <f t="shared" si="13"/>
        <v>0</v>
      </c>
      <c r="AR153" s="100" t="s">
        <v>117</v>
      </c>
      <c r="AT153" s="100" t="s">
        <v>118</v>
      </c>
      <c r="AU153" s="100" t="s">
        <v>78</v>
      </c>
      <c r="AY153" s="2" t="s">
        <v>75</v>
      </c>
      <c r="BE153" s="101">
        <f t="shared" si="14"/>
        <v>0</v>
      </c>
      <c r="BF153" s="101">
        <f t="shared" si="15"/>
        <v>0</v>
      </c>
      <c r="BG153" s="101">
        <f t="shared" si="16"/>
        <v>0</v>
      </c>
      <c r="BH153" s="101">
        <f t="shared" si="17"/>
        <v>0</v>
      </c>
      <c r="BI153" s="101">
        <f t="shared" si="18"/>
        <v>0</v>
      </c>
      <c r="BJ153" s="2" t="s">
        <v>78</v>
      </c>
      <c r="BK153" s="101">
        <f t="shared" si="19"/>
        <v>0</v>
      </c>
      <c r="BL153" s="2" t="s">
        <v>90</v>
      </c>
      <c r="BM153" s="100" t="s">
        <v>126</v>
      </c>
    </row>
    <row r="154" spans="2:65" s="9" customFormat="1" ht="24.3" customHeight="1" x14ac:dyDescent="0.25">
      <c r="B154" s="89"/>
      <c r="C154" s="90">
        <v>22</v>
      </c>
      <c r="D154" s="102"/>
      <c r="E154" s="103"/>
      <c r="F154" s="104" t="s">
        <v>196</v>
      </c>
      <c r="G154" s="105" t="s">
        <v>86</v>
      </c>
      <c r="H154" s="106">
        <v>0.9</v>
      </c>
      <c r="I154" s="107"/>
      <c r="J154" s="107">
        <f t="shared" si="10"/>
        <v>0</v>
      </c>
      <c r="K154" s="108"/>
      <c r="L154" s="109"/>
      <c r="M154" s="110"/>
      <c r="N154" s="111"/>
      <c r="O154" s="98"/>
      <c r="P154" s="98"/>
      <c r="Q154" s="98"/>
      <c r="R154" s="98"/>
      <c r="S154" s="98"/>
      <c r="T154" s="99"/>
      <c r="AR154" s="100"/>
      <c r="AT154" s="100"/>
      <c r="AU154" s="100"/>
      <c r="AY154" s="2"/>
      <c r="BE154" s="101"/>
      <c r="BF154" s="101"/>
      <c r="BG154" s="101"/>
      <c r="BH154" s="101"/>
      <c r="BI154" s="101"/>
      <c r="BJ154" s="2"/>
      <c r="BK154" s="101"/>
      <c r="BL154" s="2"/>
      <c r="BM154" s="100"/>
    </row>
    <row r="155" spans="2:65" s="9" customFormat="1" ht="24.3" customHeight="1" x14ac:dyDescent="0.25">
      <c r="B155" s="89"/>
      <c r="C155" s="90">
        <v>23</v>
      </c>
      <c r="D155" s="102" t="s">
        <v>118</v>
      </c>
      <c r="E155" s="103" t="s">
        <v>125</v>
      </c>
      <c r="F155" s="104" t="s">
        <v>187</v>
      </c>
      <c r="G155" s="105" t="s">
        <v>120</v>
      </c>
      <c r="H155" s="106">
        <v>3</v>
      </c>
      <c r="I155" s="107"/>
      <c r="J155" s="107">
        <f t="shared" si="10"/>
        <v>0</v>
      </c>
      <c r="K155" s="108"/>
      <c r="L155" s="109"/>
      <c r="M155" s="110"/>
      <c r="N155" s="111" t="s">
        <v>26</v>
      </c>
      <c r="O155" s="98">
        <v>0</v>
      </c>
      <c r="P155" s="98">
        <f>O155*H155</f>
        <v>0</v>
      </c>
      <c r="Q155" s="98">
        <v>0.55000000000000004</v>
      </c>
      <c r="R155" s="98">
        <f>Q155*H155</f>
        <v>1.6500000000000001</v>
      </c>
      <c r="S155" s="98">
        <v>0</v>
      </c>
      <c r="T155" s="99">
        <f>S155*H155</f>
        <v>0</v>
      </c>
      <c r="AR155" s="100" t="s">
        <v>117</v>
      </c>
      <c r="AT155" s="100" t="s">
        <v>118</v>
      </c>
      <c r="AU155" s="100" t="s">
        <v>78</v>
      </c>
      <c r="AY155" s="2" t="s">
        <v>75</v>
      </c>
      <c r="BE155" s="101">
        <f>IF(N155="základná",J155,0)</f>
        <v>0</v>
      </c>
      <c r="BF155" s="101">
        <f>IF(N155="znížená",J155,0)</f>
        <v>0</v>
      </c>
      <c r="BG155" s="101">
        <f>IF(N155="zákl. prenesená",J155,0)</f>
        <v>0</v>
      </c>
      <c r="BH155" s="101">
        <f>IF(N155="zníž. prenesená",J155,0)</f>
        <v>0</v>
      </c>
      <c r="BI155" s="101">
        <f>IF(N155="nulová",J155,0)</f>
        <v>0</v>
      </c>
      <c r="BJ155" s="2" t="s">
        <v>78</v>
      </c>
      <c r="BK155" s="101">
        <f t="shared" ref="BK155:BK160" si="20">ROUND(I155*H155,2)</f>
        <v>0</v>
      </c>
      <c r="BL155" s="2" t="s">
        <v>90</v>
      </c>
      <c r="BM155" s="100" t="s">
        <v>126</v>
      </c>
    </row>
    <row r="156" spans="2:65" s="9" customFormat="1" ht="24.3" customHeight="1" x14ac:dyDescent="0.25">
      <c r="B156" s="89"/>
      <c r="C156" s="90">
        <v>24</v>
      </c>
      <c r="D156" s="90" t="s">
        <v>79</v>
      </c>
      <c r="E156" s="91" t="s">
        <v>127</v>
      </c>
      <c r="F156" s="92" t="s">
        <v>197</v>
      </c>
      <c r="G156" s="93" t="s">
        <v>81</v>
      </c>
      <c r="H156" s="94">
        <v>463</v>
      </c>
      <c r="I156" s="95"/>
      <c r="J156" s="95">
        <f t="shared" si="10"/>
        <v>0</v>
      </c>
      <c r="K156" s="96"/>
      <c r="L156" s="10"/>
      <c r="M156" s="97"/>
      <c r="N156" s="59" t="s">
        <v>26</v>
      </c>
      <c r="O156" s="98">
        <v>1.1440000000000002E-2</v>
      </c>
      <c r="P156" s="98">
        <f>O156*H156</f>
        <v>5.2967200000000014</v>
      </c>
      <c r="Q156" s="98">
        <v>4.8065999999999998E-2</v>
      </c>
      <c r="R156" s="98">
        <f>Q156*H156</f>
        <v>22.254557999999999</v>
      </c>
      <c r="S156" s="98">
        <v>0</v>
      </c>
      <c r="T156" s="99">
        <f>S156*H156</f>
        <v>0</v>
      </c>
      <c r="AR156" s="100" t="s">
        <v>90</v>
      </c>
      <c r="AT156" s="100" t="s">
        <v>79</v>
      </c>
      <c r="AU156" s="100" t="s">
        <v>78</v>
      </c>
      <c r="AY156" s="2" t="s">
        <v>75</v>
      </c>
      <c r="BE156" s="101">
        <f>IF(N156="základná",J156,0)</f>
        <v>0</v>
      </c>
      <c r="BF156" s="101">
        <f>IF(N156="znížená",J156,0)</f>
        <v>0</v>
      </c>
      <c r="BG156" s="101">
        <f>IF(N156="zákl. prenesená",J156,0)</f>
        <v>0</v>
      </c>
      <c r="BH156" s="101">
        <f>IF(N156="zníž. prenesená",J156,0)</f>
        <v>0</v>
      </c>
      <c r="BI156" s="101">
        <f>IF(N156="nulová",J156,0)</f>
        <v>0</v>
      </c>
      <c r="BJ156" s="2" t="s">
        <v>78</v>
      </c>
      <c r="BK156" s="101">
        <f t="shared" si="20"/>
        <v>0</v>
      </c>
      <c r="BL156" s="2" t="s">
        <v>90</v>
      </c>
      <c r="BM156" s="100" t="s">
        <v>128</v>
      </c>
    </row>
    <row r="157" spans="2:65" s="9" customFormat="1" ht="24.3" customHeight="1" x14ac:dyDescent="0.25">
      <c r="B157" s="89"/>
      <c r="C157" s="90">
        <v>25</v>
      </c>
      <c r="D157" s="90" t="s">
        <v>79</v>
      </c>
      <c r="E157" s="91" t="s">
        <v>127</v>
      </c>
      <c r="F157" s="92" t="s">
        <v>193</v>
      </c>
      <c r="G157" s="93" t="s">
        <v>194</v>
      </c>
      <c r="H157" s="94">
        <v>90</v>
      </c>
      <c r="I157" s="95"/>
      <c r="J157" s="95">
        <f t="shared" si="10"/>
        <v>0</v>
      </c>
      <c r="K157" s="96"/>
      <c r="L157" s="10"/>
      <c r="M157" s="97"/>
      <c r="N157" s="59" t="s">
        <v>26</v>
      </c>
      <c r="O157" s="98">
        <v>1.1440000000000002E-2</v>
      </c>
      <c r="P157" s="98">
        <f>O157*H157</f>
        <v>1.0296000000000003</v>
      </c>
      <c r="Q157" s="98">
        <v>4.8065999999999998E-2</v>
      </c>
      <c r="R157" s="98">
        <f>Q157*H157</f>
        <v>4.3259400000000001</v>
      </c>
      <c r="S157" s="98">
        <v>0</v>
      </c>
      <c r="T157" s="99">
        <f>S157*H157</f>
        <v>0</v>
      </c>
      <c r="AR157" s="100" t="s">
        <v>90</v>
      </c>
      <c r="AT157" s="100" t="s">
        <v>79</v>
      </c>
      <c r="AU157" s="100" t="s">
        <v>78</v>
      </c>
      <c r="AY157" s="2" t="s">
        <v>75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2" t="s">
        <v>78</v>
      </c>
      <c r="BK157" s="101">
        <f t="shared" si="20"/>
        <v>0</v>
      </c>
      <c r="BL157" s="2" t="s">
        <v>90</v>
      </c>
      <c r="BM157" s="100" t="s">
        <v>128</v>
      </c>
    </row>
    <row r="158" spans="2:65" s="9" customFormat="1" ht="24.3" customHeight="1" x14ac:dyDescent="0.25">
      <c r="B158" s="89"/>
      <c r="C158" s="90">
        <v>26</v>
      </c>
      <c r="D158" s="90" t="s">
        <v>79</v>
      </c>
      <c r="E158" s="91" t="s">
        <v>127</v>
      </c>
      <c r="F158" s="92" t="s">
        <v>188</v>
      </c>
      <c r="G158" s="93" t="s">
        <v>86</v>
      </c>
      <c r="H158" s="94">
        <v>350</v>
      </c>
      <c r="I158" s="95"/>
      <c r="J158" s="95">
        <f t="shared" si="10"/>
        <v>0</v>
      </c>
      <c r="K158" s="96"/>
      <c r="L158" s="10"/>
      <c r="M158" s="97"/>
      <c r="N158" s="59" t="s">
        <v>26</v>
      </c>
      <c r="O158" s="98">
        <v>1.1440000000000002E-2</v>
      </c>
      <c r="P158" s="98">
        <f>O158*H158</f>
        <v>4.0040000000000004</v>
      </c>
      <c r="Q158" s="98">
        <v>4.8065999999999998E-2</v>
      </c>
      <c r="R158" s="98">
        <f>Q158*H158</f>
        <v>16.8231</v>
      </c>
      <c r="S158" s="98">
        <v>0</v>
      </c>
      <c r="T158" s="99">
        <f>S158*H158</f>
        <v>0</v>
      </c>
      <c r="AR158" s="100" t="s">
        <v>90</v>
      </c>
      <c r="AT158" s="100" t="s">
        <v>79</v>
      </c>
      <c r="AU158" s="100" t="s">
        <v>78</v>
      </c>
      <c r="AY158" s="2" t="s">
        <v>75</v>
      </c>
      <c r="BE158" s="101">
        <f>IF(N158="základná",J158,0)</f>
        <v>0</v>
      </c>
      <c r="BF158" s="101">
        <f>IF(N158="znížená",J158,0)</f>
        <v>0</v>
      </c>
      <c r="BG158" s="101">
        <f>IF(N158="zákl. prenesená",J158,0)</f>
        <v>0</v>
      </c>
      <c r="BH158" s="101">
        <f>IF(N158="zníž. prenesená",J158,0)</f>
        <v>0</v>
      </c>
      <c r="BI158" s="101">
        <f>IF(N158="nulová",J158,0)</f>
        <v>0</v>
      </c>
      <c r="BJ158" s="2" t="s">
        <v>78</v>
      </c>
      <c r="BK158" s="101">
        <f t="shared" si="20"/>
        <v>0</v>
      </c>
      <c r="BL158" s="2" t="s">
        <v>90</v>
      </c>
      <c r="BM158" s="100" t="s">
        <v>128</v>
      </c>
    </row>
    <row r="159" spans="2:65" s="9" customFormat="1" ht="24.3" customHeight="1" x14ac:dyDescent="0.25">
      <c r="B159" s="89"/>
      <c r="C159" s="90"/>
      <c r="D159" s="90"/>
      <c r="E159" s="91"/>
      <c r="F159" s="92" t="s">
        <v>215</v>
      </c>
      <c r="G159" s="93" t="s">
        <v>86</v>
      </c>
      <c r="H159" s="94">
        <v>1</v>
      </c>
      <c r="I159" s="95"/>
      <c r="J159" s="95">
        <f t="shared" si="10"/>
        <v>0</v>
      </c>
      <c r="K159" s="96"/>
      <c r="L159" s="10"/>
      <c r="M159" s="97"/>
      <c r="N159" s="59"/>
      <c r="O159" s="98"/>
      <c r="P159" s="98"/>
      <c r="Q159" s="98"/>
      <c r="R159" s="98"/>
      <c r="S159" s="98"/>
      <c r="T159" s="99"/>
      <c r="AR159" s="100"/>
      <c r="AT159" s="100"/>
      <c r="AU159" s="100"/>
      <c r="AY159" s="2"/>
      <c r="BE159" s="101"/>
      <c r="BF159" s="101"/>
      <c r="BG159" s="101"/>
      <c r="BH159" s="101"/>
      <c r="BI159" s="101"/>
      <c r="BJ159" s="2"/>
      <c r="BK159" s="101">
        <f t="shared" si="20"/>
        <v>0</v>
      </c>
      <c r="BL159" s="2"/>
      <c r="BM159" s="100"/>
    </row>
    <row r="160" spans="2:65" s="9" customFormat="1" ht="24.3" customHeight="1" x14ac:dyDescent="0.25">
      <c r="B160" s="89"/>
      <c r="C160" s="90">
        <v>27</v>
      </c>
      <c r="D160" s="90" t="s">
        <v>79</v>
      </c>
      <c r="E160" s="91" t="s">
        <v>130</v>
      </c>
      <c r="F160" s="92" t="s">
        <v>131</v>
      </c>
      <c r="G160" s="93" t="s">
        <v>89</v>
      </c>
      <c r="H160" s="94">
        <v>5</v>
      </c>
      <c r="I160" s="95"/>
      <c r="J160" s="95">
        <f t="shared" si="10"/>
        <v>0</v>
      </c>
      <c r="K160" s="96"/>
      <c r="L160" s="10"/>
      <c r="M160" s="97"/>
      <c r="N160" s="59" t="s">
        <v>26</v>
      </c>
      <c r="O160" s="98">
        <v>1.7130000000000001</v>
      </c>
      <c r="P160" s="98">
        <f>O160*H160</f>
        <v>8.5650000000000013</v>
      </c>
      <c r="Q160" s="98">
        <v>0</v>
      </c>
      <c r="R160" s="98">
        <f>Q160*H160</f>
        <v>0</v>
      </c>
      <c r="S160" s="98">
        <v>0</v>
      </c>
      <c r="T160" s="99">
        <f>S160*H160</f>
        <v>0</v>
      </c>
      <c r="AR160" s="100" t="s">
        <v>90</v>
      </c>
      <c r="AT160" s="100" t="s">
        <v>79</v>
      </c>
      <c r="AU160" s="100" t="s">
        <v>78</v>
      </c>
      <c r="AY160" s="2" t="s">
        <v>75</v>
      </c>
      <c r="BE160" s="101">
        <f>IF(N160="základná",J160,0)</f>
        <v>0</v>
      </c>
      <c r="BF160" s="101">
        <f>IF(N160="znížená",J160,0)</f>
        <v>0</v>
      </c>
      <c r="BG160" s="101">
        <f>IF(N160="zákl. prenesená",J160,0)</f>
        <v>0</v>
      </c>
      <c r="BH160" s="101">
        <f>IF(N160="zníž. prenesená",J160,0)</f>
        <v>0</v>
      </c>
      <c r="BI160" s="101">
        <f>IF(N160="nulová",J160,0)</f>
        <v>0</v>
      </c>
      <c r="BJ160" s="2" t="s">
        <v>78</v>
      </c>
      <c r="BK160" s="101">
        <f t="shared" si="20"/>
        <v>0</v>
      </c>
      <c r="BL160" s="2" t="s">
        <v>90</v>
      </c>
      <c r="BM160" s="100" t="s">
        <v>132</v>
      </c>
    </row>
    <row r="161" spans="2:65" s="77" customFormat="1" ht="22.95" customHeight="1" x14ac:dyDescent="0.25">
      <c r="B161" s="78"/>
      <c r="C161" s="90"/>
      <c r="D161" s="79" t="s">
        <v>71</v>
      </c>
      <c r="E161" s="87" t="s">
        <v>133</v>
      </c>
      <c r="F161" s="87" t="s">
        <v>134</v>
      </c>
      <c r="J161" s="88">
        <f>SUM(J162:J178)</f>
        <v>0</v>
      </c>
      <c r="L161" s="78"/>
      <c r="M161" s="82"/>
      <c r="P161" s="83">
        <f>SUM(P162:P176)</f>
        <v>486.61715300000003</v>
      </c>
      <c r="R161" s="83">
        <f>SUM(R162:R176)</f>
        <v>5.2868714240000001</v>
      </c>
      <c r="T161" s="84">
        <f>SUM(T162:T176)</f>
        <v>0.38864000000000004</v>
      </c>
      <c r="AR161" s="79" t="s">
        <v>78</v>
      </c>
      <c r="AT161" s="85" t="s">
        <v>71</v>
      </c>
      <c r="AU161" s="85" t="s">
        <v>74</v>
      </c>
      <c r="AY161" s="79" t="s">
        <v>75</v>
      </c>
      <c r="BK161" s="86">
        <f>SUM(BK162:BK176)</f>
        <v>0</v>
      </c>
    </row>
    <row r="162" spans="2:65" s="9" customFormat="1" ht="21.75" customHeight="1" x14ac:dyDescent="0.25">
      <c r="B162" s="89"/>
      <c r="C162" s="90">
        <v>28</v>
      </c>
      <c r="D162" s="90" t="s">
        <v>79</v>
      </c>
      <c r="E162" s="91" t="s">
        <v>135</v>
      </c>
      <c r="F162" s="92" t="s">
        <v>213</v>
      </c>
      <c r="G162" s="93" t="s">
        <v>86</v>
      </c>
      <c r="H162" s="94">
        <v>1</v>
      </c>
      <c r="I162" s="95"/>
      <c r="J162" s="95">
        <f>ROUND(I162*H162,2)</f>
        <v>0</v>
      </c>
      <c r="K162" s="96"/>
      <c r="L162" s="10"/>
      <c r="M162" s="97"/>
      <c r="N162" s="59" t="s">
        <v>26</v>
      </c>
      <c r="O162" s="98">
        <v>0.10089000000000001</v>
      </c>
      <c r="P162" s="98">
        <f>O162*H162</f>
        <v>0.10089000000000001</v>
      </c>
      <c r="Q162" s="98">
        <v>3.9500000000000006E-4</v>
      </c>
      <c r="R162" s="98">
        <f>Q162*H162</f>
        <v>3.9500000000000006E-4</v>
      </c>
      <c r="S162" s="98">
        <v>0</v>
      </c>
      <c r="T162" s="99">
        <f>S162*H162</f>
        <v>0</v>
      </c>
      <c r="AR162" s="100" t="s">
        <v>90</v>
      </c>
      <c r="AT162" s="100" t="s">
        <v>79</v>
      </c>
      <c r="AU162" s="100" t="s">
        <v>78</v>
      </c>
      <c r="AY162" s="2" t="s">
        <v>75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2" t="s">
        <v>78</v>
      </c>
      <c r="BK162" s="101">
        <f>ROUND(I162*H162,2)</f>
        <v>0</v>
      </c>
      <c r="BL162" s="2" t="s">
        <v>90</v>
      </c>
      <c r="BM162" s="100" t="s">
        <v>129</v>
      </c>
    </row>
    <row r="163" spans="2:65" s="9" customFormat="1" ht="24.3" customHeight="1" x14ac:dyDescent="0.25">
      <c r="B163" s="89"/>
      <c r="C163" s="90">
        <v>29</v>
      </c>
      <c r="D163" s="90" t="s">
        <v>79</v>
      </c>
      <c r="E163" s="91" t="s">
        <v>136</v>
      </c>
      <c r="F163" s="92" t="s">
        <v>180</v>
      </c>
      <c r="G163" s="93" t="s">
        <v>81</v>
      </c>
      <c r="H163" s="94">
        <v>463</v>
      </c>
      <c r="I163" s="95"/>
      <c r="J163" s="95">
        <f>ROUND(I163*H163,2)</f>
        <v>0</v>
      </c>
      <c r="K163" s="96"/>
      <c r="L163" s="10"/>
      <c r="M163" s="97"/>
      <c r="N163" s="59" t="s">
        <v>26</v>
      </c>
      <c r="O163" s="98">
        <v>0.61679000000000006</v>
      </c>
      <c r="P163" s="98">
        <f>O163*H163</f>
        <v>285.57377000000002</v>
      </c>
      <c r="Q163" s="98">
        <v>1.6000000000000001E-4</v>
      </c>
      <c r="R163" s="98">
        <f>Q163*H163</f>
        <v>7.4080000000000007E-2</v>
      </c>
      <c r="S163" s="98">
        <v>0</v>
      </c>
      <c r="T163" s="99">
        <f>S163*H163</f>
        <v>0</v>
      </c>
      <c r="AR163" s="100" t="s">
        <v>90</v>
      </c>
      <c r="AT163" s="100" t="s">
        <v>79</v>
      </c>
      <c r="AU163" s="100" t="s">
        <v>78</v>
      </c>
      <c r="AY163" s="2" t="s">
        <v>75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2" t="s">
        <v>78</v>
      </c>
      <c r="BK163" s="101">
        <f>ROUND(I163*H163,2)</f>
        <v>0</v>
      </c>
      <c r="BL163" s="2" t="s">
        <v>90</v>
      </c>
      <c r="BM163" s="100" t="s">
        <v>137</v>
      </c>
    </row>
    <row r="164" spans="2:65" s="9" customFormat="1" ht="24.3" customHeight="1" x14ac:dyDescent="0.25">
      <c r="B164" s="89"/>
      <c r="C164" s="90">
        <v>30</v>
      </c>
      <c r="D164" s="102" t="s">
        <v>118</v>
      </c>
      <c r="E164" s="103" t="s">
        <v>138</v>
      </c>
      <c r="F164" s="104" t="s">
        <v>195</v>
      </c>
      <c r="G164" s="105" t="s">
        <v>81</v>
      </c>
      <c r="H164" s="106">
        <v>552</v>
      </c>
      <c r="I164" s="107"/>
      <c r="J164" s="107">
        <f>ROUND(I164*H164,2)</f>
        <v>0</v>
      </c>
      <c r="K164" s="108"/>
      <c r="L164" s="109"/>
      <c r="M164" s="110"/>
      <c r="N164" s="111" t="s">
        <v>26</v>
      </c>
      <c r="O164" s="98">
        <v>0</v>
      </c>
      <c r="P164" s="98">
        <f>O164*H164</f>
        <v>0</v>
      </c>
      <c r="Q164" s="98">
        <v>4.7000000000000002E-3</v>
      </c>
      <c r="R164" s="98">
        <f>Q164*H164</f>
        <v>2.5944000000000003</v>
      </c>
      <c r="S164" s="98">
        <v>0</v>
      </c>
      <c r="T164" s="99">
        <f>S164*H164</f>
        <v>0</v>
      </c>
      <c r="AR164" s="100" t="s">
        <v>117</v>
      </c>
      <c r="AT164" s="100" t="s">
        <v>118</v>
      </c>
      <c r="AU164" s="100" t="s">
        <v>78</v>
      </c>
      <c r="AY164" s="2" t="s">
        <v>75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2" t="s">
        <v>78</v>
      </c>
      <c r="BK164" s="101">
        <f>ROUND(I164*H164,2)</f>
        <v>0</v>
      </c>
      <c r="BL164" s="2" t="s">
        <v>90</v>
      </c>
      <c r="BM164" s="100" t="s">
        <v>139</v>
      </c>
    </row>
    <row r="165" spans="2:65" s="9" customFormat="1" ht="24.3" customHeight="1" x14ac:dyDescent="0.25">
      <c r="B165" s="89"/>
      <c r="C165" s="90">
        <v>31</v>
      </c>
      <c r="D165" s="102" t="s">
        <v>118</v>
      </c>
      <c r="E165" s="103" t="s">
        <v>138</v>
      </c>
      <c r="F165" s="104" t="s">
        <v>200</v>
      </c>
      <c r="G165" s="105" t="s">
        <v>122</v>
      </c>
      <c r="H165" s="106">
        <v>4</v>
      </c>
      <c r="I165" s="107"/>
      <c r="J165" s="107">
        <f>ROUND(I165*H165,2)</f>
        <v>0</v>
      </c>
      <c r="K165" s="108"/>
      <c r="L165" s="109"/>
      <c r="M165" s="110"/>
      <c r="N165" s="111" t="s">
        <v>26</v>
      </c>
      <c r="O165" s="98">
        <v>0</v>
      </c>
      <c r="P165" s="98">
        <f>O165*H165</f>
        <v>0</v>
      </c>
      <c r="Q165" s="98">
        <v>4.7000000000000002E-3</v>
      </c>
      <c r="R165" s="98">
        <f>Q165*H165</f>
        <v>1.8800000000000001E-2</v>
      </c>
      <c r="S165" s="98">
        <v>0</v>
      </c>
      <c r="T165" s="99">
        <f>S165*H165</f>
        <v>0</v>
      </c>
      <c r="AR165" s="100" t="s">
        <v>117</v>
      </c>
      <c r="AT165" s="100" t="s">
        <v>118</v>
      </c>
      <c r="AU165" s="100" t="s">
        <v>78</v>
      </c>
      <c r="AY165" s="2" t="s">
        <v>75</v>
      </c>
      <c r="BE165" s="101">
        <f>IF(N165="základná",J165,0)</f>
        <v>0</v>
      </c>
      <c r="BF165" s="101">
        <f>IF(N165="znížená",J165,0)</f>
        <v>0</v>
      </c>
      <c r="BG165" s="101">
        <f>IF(N165="zákl. prenesená",J165,0)</f>
        <v>0</v>
      </c>
      <c r="BH165" s="101">
        <f>IF(N165="zníž. prenesená",J165,0)</f>
        <v>0</v>
      </c>
      <c r="BI165" s="101">
        <f>IF(N165="nulová",J165,0)</f>
        <v>0</v>
      </c>
      <c r="BJ165" s="2" t="s">
        <v>78</v>
      </c>
      <c r="BK165" s="101">
        <f>ROUND(I165*H165,2)</f>
        <v>0</v>
      </c>
      <c r="BL165" s="2" t="s">
        <v>90</v>
      </c>
      <c r="BM165" s="100" t="s">
        <v>139</v>
      </c>
    </row>
    <row r="166" spans="2:65" s="9" customFormat="1" ht="24.3" customHeight="1" x14ac:dyDescent="0.25">
      <c r="B166" s="89"/>
      <c r="C166" s="90">
        <v>32</v>
      </c>
      <c r="D166" s="102" t="s">
        <v>118</v>
      </c>
      <c r="E166" s="103" t="s">
        <v>138</v>
      </c>
      <c r="F166" s="104" t="s">
        <v>201</v>
      </c>
      <c r="G166" s="105" t="s">
        <v>122</v>
      </c>
      <c r="H166" s="106">
        <v>3</v>
      </c>
      <c r="I166" s="107"/>
      <c r="J166" s="107">
        <f>ROUND(I166*H166,2)</f>
        <v>0</v>
      </c>
      <c r="K166" s="108"/>
      <c r="L166" s="109"/>
      <c r="M166" s="110"/>
      <c r="N166" s="111" t="s">
        <v>26</v>
      </c>
      <c r="O166" s="98">
        <v>0</v>
      </c>
      <c r="P166" s="98">
        <f>O166*H166</f>
        <v>0</v>
      </c>
      <c r="Q166" s="98">
        <v>4.7000000000000002E-3</v>
      </c>
      <c r="R166" s="98">
        <f>Q166*H166</f>
        <v>1.4100000000000001E-2</v>
      </c>
      <c r="S166" s="98">
        <v>0</v>
      </c>
      <c r="T166" s="99">
        <f>S166*H166</f>
        <v>0</v>
      </c>
      <c r="AR166" s="100" t="s">
        <v>117</v>
      </c>
      <c r="AT166" s="100" t="s">
        <v>118</v>
      </c>
      <c r="AU166" s="100" t="s">
        <v>78</v>
      </c>
      <c r="AY166" s="2" t="s">
        <v>75</v>
      </c>
      <c r="BE166" s="101">
        <f>IF(N166="základná",J166,0)</f>
        <v>0</v>
      </c>
      <c r="BF166" s="101">
        <f>IF(N166="znížená",J166,0)</f>
        <v>0</v>
      </c>
      <c r="BG166" s="101">
        <f>IF(N166="zákl. prenesená",J166,0)</f>
        <v>0</v>
      </c>
      <c r="BH166" s="101">
        <f>IF(N166="zníž. prenesená",J166,0)</f>
        <v>0</v>
      </c>
      <c r="BI166" s="101">
        <f>IF(N166="nulová",J166,0)</f>
        <v>0</v>
      </c>
      <c r="BJ166" s="2" t="s">
        <v>78</v>
      </c>
      <c r="BK166" s="101">
        <f>ROUND(I166*H166,2)</f>
        <v>0</v>
      </c>
      <c r="BL166" s="2" t="s">
        <v>90</v>
      </c>
      <c r="BM166" s="100" t="s">
        <v>139</v>
      </c>
    </row>
    <row r="167" spans="2:65" s="9" customFormat="1" ht="33" customHeight="1" x14ac:dyDescent="0.25">
      <c r="B167" s="89"/>
      <c r="C167" s="90">
        <v>33</v>
      </c>
      <c r="D167" s="90" t="s">
        <v>79</v>
      </c>
      <c r="E167" s="91" t="s">
        <v>140</v>
      </c>
      <c r="F167" s="92" t="s">
        <v>202</v>
      </c>
      <c r="G167" s="93" t="s">
        <v>122</v>
      </c>
      <c r="H167" s="94">
        <v>112</v>
      </c>
      <c r="I167" s="95"/>
      <c r="J167" s="95">
        <f t="shared" ref="J167" si="21">ROUND(I167*H167,2)</f>
        <v>0</v>
      </c>
      <c r="K167" s="96"/>
      <c r="L167" s="10"/>
      <c r="M167" s="97"/>
      <c r="N167" s="59" t="s">
        <v>26</v>
      </c>
      <c r="O167" s="98">
        <v>5.5999999999999994E-2</v>
      </c>
      <c r="P167" s="98">
        <f t="shared" ref="P167" si="22">O167*H167</f>
        <v>6.2719999999999994</v>
      </c>
      <c r="Q167" s="98">
        <v>0</v>
      </c>
      <c r="R167" s="98">
        <f t="shared" ref="R167" si="23">Q167*H167</f>
        <v>0</v>
      </c>
      <c r="S167" s="98">
        <v>3.4700000000000004E-3</v>
      </c>
      <c r="T167" s="99">
        <f t="shared" ref="T167" si="24">S167*H167</f>
        <v>0.38864000000000004</v>
      </c>
      <c r="AR167" s="100" t="s">
        <v>90</v>
      </c>
      <c r="AT167" s="100" t="s">
        <v>79</v>
      </c>
      <c r="AU167" s="100" t="s">
        <v>78</v>
      </c>
      <c r="AY167" s="2" t="s">
        <v>75</v>
      </c>
      <c r="BE167" s="101">
        <f t="shared" ref="BE167" si="25">IF(N167="základná",J167,0)</f>
        <v>0</v>
      </c>
      <c r="BF167" s="101">
        <f t="shared" ref="BF167" si="26">IF(N167="znížená",J167,0)</f>
        <v>0</v>
      </c>
      <c r="BG167" s="101">
        <f t="shared" ref="BG167" si="27">IF(N167="zákl. prenesená",J167,0)</f>
        <v>0</v>
      </c>
      <c r="BH167" s="101">
        <f t="shared" ref="BH167" si="28">IF(N167="zníž. prenesená",J167,0)</f>
        <v>0</v>
      </c>
      <c r="BI167" s="101">
        <f t="shared" ref="BI167" si="29">IF(N167="nulová",J167,0)</f>
        <v>0</v>
      </c>
      <c r="BJ167" s="2" t="s">
        <v>78</v>
      </c>
      <c r="BK167" s="101">
        <f t="shared" ref="BK167" si="30">ROUND(I167*H167,2)</f>
        <v>0</v>
      </c>
      <c r="BL167" s="2" t="s">
        <v>90</v>
      </c>
      <c r="BM167" s="100" t="s">
        <v>141</v>
      </c>
    </row>
    <row r="168" spans="2:65" s="9" customFormat="1" ht="24.3" customHeight="1" x14ac:dyDescent="0.25">
      <c r="B168" s="89"/>
      <c r="C168" s="90">
        <v>34</v>
      </c>
      <c r="D168" s="102" t="s">
        <v>118</v>
      </c>
      <c r="E168" s="103" t="s">
        <v>138</v>
      </c>
      <c r="F168" s="104" t="s">
        <v>203</v>
      </c>
      <c r="G168" s="105" t="s">
        <v>122</v>
      </c>
      <c r="H168" s="106">
        <v>98</v>
      </c>
      <c r="I168" s="107"/>
      <c r="J168" s="107">
        <f>ROUND(I168*H168,2)</f>
        <v>0</v>
      </c>
      <c r="K168" s="108"/>
      <c r="L168" s="109"/>
      <c r="M168" s="110"/>
      <c r="N168" s="111" t="s">
        <v>26</v>
      </c>
      <c r="O168" s="98">
        <v>0</v>
      </c>
      <c r="P168" s="98">
        <f>O168*H168</f>
        <v>0</v>
      </c>
      <c r="Q168" s="98">
        <v>4.7000000000000002E-3</v>
      </c>
      <c r="R168" s="98">
        <f>Q168*H168</f>
        <v>0.46060000000000001</v>
      </c>
      <c r="S168" s="98">
        <v>0</v>
      </c>
      <c r="T168" s="99">
        <f>S168*H168</f>
        <v>0</v>
      </c>
      <c r="AR168" s="100" t="s">
        <v>117</v>
      </c>
      <c r="AT168" s="100" t="s">
        <v>118</v>
      </c>
      <c r="AU168" s="100" t="s">
        <v>78</v>
      </c>
      <c r="AY168" s="2" t="s">
        <v>75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2" t="s">
        <v>78</v>
      </c>
      <c r="BK168" s="101">
        <f>ROUND(I168*H168,2)</f>
        <v>0</v>
      </c>
      <c r="BL168" s="2" t="s">
        <v>90</v>
      </c>
      <c r="BM168" s="100" t="s">
        <v>139</v>
      </c>
    </row>
    <row r="169" spans="2:65" s="9" customFormat="1" ht="24.3" customHeight="1" x14ac:dyDescent="0.25">
      <c r="B169" s="89"/>
      <c r="C169" s="90">
        <v>35</v>
      </c>
      <c r="D169" s="90" t="s">
        <v>79</v>
      </c>
      <c r="E169" s="91" t="s">
        <v>142</v>
      </c>
      <c r="F169" s="92" t="s">
        <v>204</v>
      </c>
      <c r="G169" s="93" t="s">
        <v>122</v>
      </c>
      <c r="H169" s="94">
        <v>90</v>
      </c>
      <c r="I169" s="95"/>
      <c r="J169" s="95">
        <f t="shared" ref="J169:J176" si="31">ROUND(I169*H169,2)</f>
        <v>0</v>
      </c>
      <c r="K169" s="96"/>
      <c r="L169" s="10"/>
      <c r="M169" s="97"/>
      <c r="N169" s="59" t="s">
        <v>26</v>
      </c>
      <c r="O169" s="98">
        <v>0.89615999999999996</v>
      </c>
      <c r="P169" s="98">
        <f t="shared" ref="P169:P176" si="32">O169*H169</f>
        <v>80.654399999999995</v>
      </c>
      <c r="Q169" s="98">
        <v>2.7239E-3</v>
      </c>
      <c r="R169" s="98">
        <f t="shared" ref="R169:R176" si="33">Q169*H169</f>
        <v>0.24515100000000001</v>
      </c>
      <c r="S169" s="98">
        <v>0</v>
      </c>
      <c r="T169" s="99">
        <f t="shared" ref="T169:T176" si="34">S169*H169</f>
        <v>0</v>
      </c>
      <c r="AR169" s="100" t="s">
        <v>90</v>
      </c>
      <c r="AT169" s="100" t="s">
        <v>79</v>
      </c>
      <c r="AU169" s="100" t="s">
        <v>78</v>
      </c>
      <c r="AY169" s="2" t="s">
        <v>75</v>
      </c>
      <c r="BE169" s="101">
        <f t="shared" ref="BE169:BE176" si="35">IF(N169="základná",J169,0)</f>
        <v>0</v>
      </c>
      <c r="BF169" s="101">
        <f t="shared" ref="BF169:BF176" si="36">IF(N169="znížená",J169,0)</f>
        <v>0</v>
      </c>
      <c r="BG169" s="101">
        <f t="shared" ref="BG169:BG176" si="37">IF(N169="zákl. prenesená",J169,0)</f>
        <v>0</v>
      </c>
      <c r="BH169" s="101">
        <f t="shared" ref="BH169:BH176" si="38">IF(N169="zníž. prenesená",J169,0)</f>
        <v>0</v>
      </c>
      <c r="BI169" s="101">
        <f t="shared" ref="BI169:BI176" si="39">IF(N169="nulová",J169,0)</f>
        <v>0</v>
      </c>
      <c r="BJ169" s="2" t="s">
        <v>78</v>
      </c>
      <c r="BK169" s="101">
        <f t="shared" ref="BK169:BK176" si="40">ROUND(I169*H169,2)</f>
        <v>0</v>
      </c>
      <c r="BL169" s="2" t="s">
        <v>90</v>
      </c>
      <c r="BM169" s="100" t="s">
        <v>143</v>
      </c>
    </row>
    <row r="170" spans="2:65" s="9" customFormat="1" ht="24.3" customHeight="1" x14ac:dyDescent="0.25">
      <c r="B170" s="89"/>
      <c r="C170" s="90">
        <v>36</v>
      </c>
      <c r="D170" s="102" t="s">
        <v>118</v>
      </c>
      <c r="E170" s="103" t="s">
        <v>138</v>
      </c>
      <c r="F170" s="104" t="s">
        <v>214</v>
      </c>
      <c r="G170" s="105" t="s">
        <v>122</v>
      </c>
      <c r="H170" s="106">
        <v>12</v>
      </c>
      <c r="I170" s="107"/>
      <c r="J170" s="107">
        <f>ROUND(I170*H170,2)</f>
        <v>0</v>
      </c>
      <c r="K170" s="108"/>
      <c r="L170" s="109"/>
      <c r="M170" s="110"/>
      <c r="N170" s="111" t="s">
        <v>26</v>
      </c>
      <c r="O170" s="98">
        <v>0</v>
      </c>
      <c r="P170" s="98">
        <f>O170*H170</f>
        <v>0</v>
      </c>
      <c r="Q170" s="98">
        <v>4.7000000000000002E-3</v>
      </c>
      <c r="R170" s="98">
        <f>Q170*H170</f>
        <v>5.6400000000000006E-2</v>
      </c>
      <c r="S170" s="98">
        <v>0</v>
      </c>
      <c r="T170" s="99">
        <f>S170*H170</f>
        <v>0</v>
      </c>
      <c r="AR170" s="100" t="s">
        <v>117</v>
      </c>
      <c r="AT170" s="100" t="s">
        <v>118</v>
      </c>
      <c r="AU170" s="100" t="s">
        <v>78</v>
      </c>
      <c r="AY170" s="2" t="s">
        <v>75</v>
      </c>
      <c r="BE170" s="101">
        <f>IF(N170="základná",J170,0)</f>
        <v>0</v>
      </c>
      <c r="BF170" s="101">
        <f>IF(N170="znížená",J170,0)</f>
        <v>0</v>
      </c>
      <c r="BG170" s="101">
        <f>IF(N170="zákl. prenesená",J170,0)</f>
        <v>0</v>
      </c>
      <c r="BH170" s="101">
        <f>IF(N170="zníž. prenesená",J170,0)</f>
        <v>0</v>
      </c>
      <c r="BI170" s="101">
        <f>IF(N170="nulová",J170,0)</f>
        <v>0</v>
      </c>
      <c r="BJ170" s="2" t="s">
        <v>78</v>
      </c>
      <c r="BK170" s="101">
        <f>ROUND(I170*H170,2)</f>
        <v>0</v>
      </c>
      <c r="BL170" s="2" t="s">
        <v>90</v>
      </c>
      <c r="BM170" s="100" t="s">
        <v>139</v>
      </c>
    </row>
    <row r="171" spans="2:65" s="9" customFormat="1" ht="24.3" customHeight="1" x14ac:dyDescent="0.25">
      <c r="B171" s="89"/>
      <c r="C171" s="90">
        <v>37</v>
      </c>
      <c r="D171" s="90" t="s">
        <v>79</v>
      </c>
      <c r="E171" s="91" t="s">
        <v>144</v>
      </c>
      <c r="F171" s="92" t="s">
        <v>209</v>
      </c>
      <c r="G171" s="93" t="s">
        <v>81</v>
      </c>
      <c r="H171" s="94">
        <v>16</v>
      </c>
      <c r="I171" s="95"/>
      <c r="J171" s="95">
        <f t="shared" ref="J171" si="41">ROUND(I171*H171,2)</f>
        <v>0</v>
      </c>
      <c r="K171" s="96"/>
      <c r="L171" s="10"/>
      <c r="M171" s="97"/>
      <c r="N171" s="59" t="s">
        <v>26</v>
      </c>
      <c r="O171" s="98">
        <v>0.61240000000000017</v>
      </c>
      <c r="P171" s="98">
        <f t="shared" ref="P171" si="42">O171*H171</f>
        <v>9.7984000000000027</v>
      </c>
      <c r="Q171" s="98">
        <v>2.8305639999999998E-3</v>
      </c>
      <c r="R171" s="98">
        <f t="shared" ref="R171" si="43">Q171*H171</f>
        <v>4.5289023999999997E-2</v>
      </c>
      <c r="S171" s="98">
        <v>0</v>
      </c>
      <c r="T171" s="99">
        <f t="shared" ref="T171" si="44">S171*H171</f>
        <v>0</v>
      </c>
      <c r="AR171" s="100" t="s">
        <v>90</v>
      </c>
      <c r="AT171" s="100" t="s">
        <v>79</v>
      </c>
      <c r="AU171" s="100" t="s">
        <v>78</v>
      </c>
      <c r="AY171" s="2" t="s">
        <v>75</v>
      </c>
      <c r="BE171" s="101">
        <f t="shared" ref="BE171" si="45">IF(N171="základná",J171,0)</f>
        <v>0</v>
      </c>
      <c r="BF171" s="101">
        <f t="shared" ref="BF171" si="46">IF(N171="znížená",J171,0)</f>
        <v>0</v>
      </c>
      <c r="BG171" s="101">
        <f t="shared" ref="BG171" si="47">IF(N171="zákl. prenesená",J171,0)</f>
        <v>0</v>
      </c>
      <c r="BH171" s="101">
        <f t="shared" ref="BH171" si="48">IF(N171="zníž. prenesená",J171,0)</f>
        <v>0</v>
      </c>
      <c r="BI171" s="101">
        <f t="shared" ref="BI171" si="49">IF(N171="nulová",J171,0)</f>
        <v>0</v>
      </c>
      <c r="BJ171" s="2" t="s">
        <v>78</v>
      </c>
      <c r="BK171" s="101">
        <f t="shared" ref="BK171" si="50">ROUND(I171*H171,2)</f>
        <v>0</v>
      </c>
      <c r="BL171" s="2" t="s">
        <v>90</v>
      </c>
      <c r="BM171" s="100" t="s">
        <v>145</v>
      </c>
    </row>
    <row r="172" spans="2:65" s="9" customFormat="1" ht="24.3" customHeight="1" x14ac:dyDescent="0.25">
      <c r="B172" s="89"/>
      <c r="C172" s="90">
        <v>38</v>
      </c>
      <c r="D172" s="102" t="s">
        <v>118</v>
      </c>
      <c r="E172" s="103" t="s">
        <v>138</v>
      </c>
      <c r="F172" s="104" t="s">
        <v>207</v>
      </c>
      <c r="G172" s="105" t="s">
        <v>122</v>
      </c>
      <c r="H172" s="106">
        <v>98</v>
      </c>
      <c r="I172" s="107"/>
      <c r="J172" s="107">
        <f>ROUND(I172*H172,2)</f>
        <v>0</v>
      </c>
      <c r="K172" s="108"/>
      <c r="L172" s="109"/>
      <c r="M172" s="110"/>
      <c r="N172" s="111" t="s">
        <v>26</v>
      </c>
      <c r="O172" s="98">
        <v>0</v>
      </c>
      <c r="P172" s="98">
        <f>O172*H172</f>
        <v>0</v>
      </c>
      <c r="Q172" s="98">
        <v>4.7000000000000002E-3</v>
      </c>
      <c r="R172" s="98">
        <f>Q172*H172</f>
        <v>0.46060000000000001</v>
      </c>
      <c r="S172" s="98">
        <v>0</v>
      </c>
      <c r="T172" s="99">
        <f>S172*H172</f>
        <v>0</v>
      </c>
      <c r="AR172" s="100" t="s">
        <v>117</v>
      </c>
      <c r="AT172" s="100" t="s">
        <v>118</v>
      </c>
      <c r="AU172" s="100" t="s">
        <v>78</v>
      </c>
      <c r="AY172" s="2" t="s">
        <v>75</v>
      </c>
      <c r="BE172" s="101">
        <f>IF(N172="základná",J172,0)</f>
        <v>0</v>
      </c>
      <c r="BF172" s="101">
        <f>IF(N172="znížená",J172,0)</f>
        <v>0</v>
      </c>
      <c r="BG172" s="101">
        <f>IF(N172="zákl. prenesená",J172,0)</f>
        <v>0</v>
      </c>
      <c r="BH172" s="101">
        <f>IF(N172="zníž. prenesená",J172,0)</f>
        <v>0</v>
      </c>
      <c r="BI172" s="101">
        <f>IF(N172="nulová",J172,0)</f>
        <v>0</v>
      </c>
      <c r="BJ172" s="2" t="s">
        <v>78</v>
      </c>
      <c r="BK172" s="101">
        <f>ROUND(I172*H172,2)</f>
        <v>0</v>
      </c>
      <c r="BL172" s="2" t="s">
        <v>90</v>
      </c>
      <c r="BM172" s="100" t="s">
        <v>139</v>
      </c>
    </row>
    <row r="173" spans="2:65" s="9" customFormat="1" ht="24.3" customHeight="1" x14ac:dyDescent="0.25">
      <c r="B173" s="89"/>
      <c r="C173" s="90">
        <v>39</v>
      </c>
      <c r="D173" s="90" t="s">
        <v>79</v>
      </c>
      <c r="E173" s="91" t="s">
        <v>144</v>
      </c>
      <c r="F173" s="92" t="s">
        <v>208</v>
      </c>
      <c r="G173" s="93" t="s">
        <v>122</v>
      </c>
      <c r="H173" s="94">
        <v>100</v>
      </c>
      <c r="I173" s="95"/>
      <c r="J173" s="95">
        <f t="shared" si="31"/>
        <v>0</v>
      </c>
      <c r="K173" s="96"/>
      <c r="L173" s="10"/>
      <c r="M173" s="97"/>
      <c r="N173" s="59" t="s">
        <v>26</v>
      </c>
      <c r="O173" s="98">
        <v>0.61240000000000017</v>
      </c>
      <c r="P173" s="98">
        <f t="shared" si="32"/>
        <v>61.240000000000016</v>
      </c>
      <c r="Q173" s="98">
        <v>2.8305639999999998E-3</v>
      </c>
      <c r="R173" s="98">
        <f t="shared" si="33"/>
        <v>0.28305639999999999</v>
      </c>
      <c r="S173" s="98">
        <v>0</v>
      </c>
      <c r="T173" s="99">
        <f t="shared" si="34"/>
        <v>0</v>
      </c>
      <c r="AR173" s="100" t="s">
        <v>90</v>
      </c>
      <c r="AT173" s="100" t="s">
        <v>79</v>
      </c>
      <c r="AU173" s="100" t="s">
        <v>78</v>
      </c>
      <c r="AY173" s="2" t="s">
        <v>75</v>
      </c>
      <c r="BE173" s="101">
        <f t="shared" si="35"/>
        <v>0</v>
      </c>
      <c r="BF173" s="101">
        <f t="shared" si="36"/>
        <v>0</v>
      </c>
      <c r="BG173" s="101">
        <f t="shared" si="37"/>
        <v>0</v>
      </c>
      <c r="BH173" s="101">
        <f t="shared" si="38"/>
        <v>0</v>
      </c>
      <c r="BI173" s="101">
        <f t="shared" si="39"/>
        <v>0</v>
      </c>
      <c r="BJ173" s="2" t="s">
        <v>78</v>
      </c>
      <c r="BK173" s="101">
        <f t="shared" si="40"/>
        <v>0</v>
      </c>
      <c r="BL173" s="2" t="s">
        <v>90</v>
      </c>
      <c r="BM173" s="100" t="s">
        <v>145</v>
      </c>
    </row>
    <row r="174" spans="2:65" s="9" customFormat="1" ht="24.3" customHeight="1" x14ac:dyDescent="0.25">
      <c r="B174" s="89"/>
      <c r="C174" s="90">
        <v>40</v>
      </c>
      <c r="D174" s="102" t="s">
        <v>118</v>
      </c>
      <c r="E174" s="103" t="s">
        <v>138</v>
      </c>
      <c r="F174" s="104" t="s">
        <v>216</v>
      </c>
      <c r="G174" s="105" t="s">
        <v>86</v>
      </c>
      <c r="H174" s="106">
        <v>220</v>
      </c>
      <c r="I174" s="107"/>
      <c r="J174" s="107">
        <f>ROUND(I174*H174,2)</f>
        <v>0</v>
      </c>
      <c r="K174" s="108"/>
      <c r="L174" s="109"/>
      <c r="M174" s="110"/>
      <c r="N174" s="111" t="s">
        <v>26</v>
      </c>
      <c r="O174" s="98">
        <v>0</v>
      </c>
      <c r="P174" s="98">
        <f>O174*H174</f>
        <v>0</v>
      </c>
      <c r="Q174" s="98">
        <v>4.7000000000000002E-3</v>
      </c>
      <c r="R174" s="98">
        <f>Q174*H174</f>
        <v>1.034</v>
      </c>
      <c r="S174" s="98">
        <v>0</v>
      </c>
      <c r="T174" s="99">
        <f>S174*H174</f>
        <v>0</v>
      </c>
      <c r="AR174" s="100" t="s">
        <v>117</v>
      </c>
      <c r="AT174" s="100" t="s">
        <v>118</v>
      </c>
      <c r="AU174" s="100" t="s">
        <v>78</v>
      </c>
      <c r="AY174" s="2" t="s">
        <v>75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2" t="s">
        <v>78</v>
      </c>
      <c r="BK174" s="101">
        <f>ROUND(I174*H174,2)</f>
        <v>0</v>
      </c>
      <c r="BL174" s="2" t="s">
        <v>90</v>
      </c>
      <c r="BM174" s="100" t="s">
        <v>139</v>
      </c>
    </row>
    <row r="175" spans="2:65" s="9" customFormat="1" ht="24.3" customHeight="1" x14ac:dyDescent="0.25">
      <c r="B175" s="89"/>
      <c r="C175" s="90">
        <v>41</v>
      </c>
      <c r="D175" s="90" t="s">
        <v>79</v>
      </c>
      <c r="E175" s="91" t="s">
        <v>146</v>
      </c>
      <c r="F175" s="92" t="s">
        <v>205</v>
      </c>
      <c r="G175" s="93" t="s">
        <v>86</v>
      </c>
      <c r="H175" s="94">
        <v>4</v>
      </c>
      <c r="I175" s="95"/>
      <c r="J175" s="95">
        <f t="shared" ref="J175" si="51">ROUND(I175*H175,2)</f>
        <v>0</v>
      </c>
      <c r="K175" s="96"/>
      <c r="L175" s="10"/>
      <c r="M175" s="97"/>
      <c r="N175" s="59" t="s">
        <v>26</v>
      </c>
      <c r="O175" s="98">
        <v>4.5590000000000002</v>
      </c>
      <c r="P175" s="98">
        <f t="shared" ref="P175" si="52">O175*H175</f>
        <v>18.236000000000001</v>
      </c>
      <c r="Q175" s="98">
        <v>0</v>
      </c>
      <c r="R175" s="98">
        <f t="shared" ref="R175" si="53">Q175*H175</f>
        <v>0</v>
      </c>
      <c r="S175" s="98">
        <v>0</v>
      </c>
      <c r="T175" s="99">
        <f t="shared" ref="T175" si="54">S175*H175</f>
        <v>0</v>
      </c>
      <c r="AR175" s="100" t="s">
        <v>90</v>
      </c>
      <c r="AT175" s="100" t="s">
        <v>79</v>
      </c>
      <c r="AU175" s="100" t="s">
        <v>78</v>
      </c>
      <c r="AY175" s="2" t="s">
        <v>75</v>
      </c>
      <c r="BE175" s="101">
        <f t="shared" ref="BE175" si="55">IF(N175="základná",J175,0)</f>
        <v>0</v>
      </c>
      <c r="BF175" s="101">
        <f t="shared" ref="BF175" si="56">IF(N175="znížená",J175,0)</f>
        <v>0</v>
      </c>
      <c r="BG175" s="101">
        <f t="shared" ref="BG175" si="57">IF(N175="zákl. prenesená",J175,0)</f>
        <v>0</v>
      </c>
      <c r="BH175" s="101">
        <f t="shared" ref="BH175" si="58">IF(N175="zníž. prenesená",J175,0)</f>
        <v>0</v>
      </c>
      <c r="BI175" s="101">
        <f t="shared" ref="BI175" si="59">IF(N175="nulová",J175,0)</f>
        <v>0</v>
      </c>
      <c r="BJ175" s="2" t="s">
        <v>78</v>
      </c>
      <c r="BK175" s="101">
        <f t="shared" ref="BK175" si="60">ROUND(I175*H175,2)</f>
        <v>0</v>
      </c>
      <c r="BL175" s="2" t="s">
        <v>90</v>
      </c>
      <c r="BM175" s="100" t="s">
        <v>148</v>
      </c>
    </row>
    <row r="176" spans="2:65" s="9" customFormat="1" ht="24.3" customHeight="1" x14ac:dyDescent="0.25">
      <c r="B176" s="89"/>
      <c r="C176" s="90">
        <v>42</v>
      </c>
      <c r="D176" s="90" t="s">
        <v>79</v>
      </c>
      <c r="E176" s="91" t="s">
        <v>146</v>
      </c>
      <c r="F176" s="92" t="s">
        <v>147</v>
      </c>
      <c r="G176" s="93" t="s">
        <v>89</v>
      </c>
      <c r="H176" s="94">
        <v>5.4269999999999996</v>
      </c>
      <c r="I176" s="95"/>
      <c r="J176" s="95">
        <f t="shared" si="31"/>
        <v>0</v>
      </c>
      <c r="K176" s="96"/>
      <c r="L176" s="10"/>
      <c r="M176" s="97"/>
      <c r="N176" s="59" t="s">
        <v>26</v>
      </c>
      <c r="O176" s="98">
        <v>4.5590000000000002</v>
      </c>
      <c r="P176" s="98">
        <f t="shared" si="32"/>
        <v>24.741692999999998</v>
      </c>
      <c r="Q176" s="98">
        <v>0</v>
      </c>
      <c r="R176" s="98">
        <f t="shared" si="33"/>
        <v>0</v>
      </c>
      <c r="S176" s="98">
        <v>0</v>
      </c>
      <c r="T176" s="99">
        <f t="shared" si="34"/>
        <v>0</v>
      </c>
      <c r="AR176" s="100" t="s">
        <v>90</v>
      </c>
      <c r="AT176" s="100" t="s">
        <v>79</v>
      </c>
      <c r="AU176" s="100" t="s">
        <v>78</v>
      </c>
      <c r="AY176" s="2" t="s">
        <v>75</v>
      </c>
      <c r="BE176" s="101">
        <f t="shared" si="35"/>
        <v>0</v>
      </c>
      <c r="BF176" s="101">
        <f t="shared" si="36"/>
        <v>0</v>
      </c>
      <c r="BG176" s="101">
        <f t="shared" si="37"/>
        <v>0</v>
      </c>
      <c r="BH176" s="101">
        <f t="shared" si="38"/>
        <v>0</v>
      </c>
      <c r="BI176" s="101">
        <f t="shared" si="39"/>
        <v>0</v>
      </c>
      <c r="BJ176" s="2" t="s">
        <v>78</v>
      </c>
      <c r="BK176" s="101">
        <f t="shared" si="40"/>
        <v>0</v>
      </c>
      <c r="BL176" s="2" t="s">
        <v>90</v>
      </c>
      <c r="BM176" s="100" t="s">
        <v>148</v>
      </c>
    </row>
    <row r="177" spans="2:65" s="9" customFormat="1" ht="24.3" customHeight="1" x14ac:dyDescent="0.25">
      <c r="B177" s="89"/>
      <c r="C177" s="90">
        <v>43</v>
      </c>
      <c r="D177" s="102" t="s">
        <v>118</v>
      </c>
      <c r="E177" s="103"/>
      <c r="F177" s="104" t="s">
        <v>179</v>
      </c>
      <c r="G177" s="105" t="s">
        <v>81</v>
      </c>
      <c r="H177" s="106">
        <v>550</v>
      </c>
      <c r="I177" s="107"/>
      <c r="J177" s="107">
        <f>ROUND(I177*H177,2)</f>
        <v>0</v>
      </c>
      <c r="K177" s="108"/>
      <c r="L177" s="109"/>
      <c r="M177" s="110"/>
      <c r="N177" s="111" t="s">
        <v>26</v>
      </c>
      <c r="O177" s="98">
        <v>0</v>
      </c>
      <c r="P177" s="98">
        <f>O177*H177</f>
        <v>0</v>
      </c>
      <c r="Q177" s="98">
        <v>2.7000000000000006E-4</v>
      </c>
      <c r="R177" s="98">
        <f>Q177*H177</f>
        <v>0.14850000000000002</v>
      </c>
      <c r="S177" s="98">
        <v>0</v>
      </c>
      <c r="T177" s="99">
        <f>S177*H177</f>
        <v>0</v>
      </c>
      <c r="AR177" s="100" t="s">
        <v>117</v>
      </c>
      <c r="AT177" s="100" t="s">
        <v>118</v>
      </c>
      <c r="AU177" s="100" t="s">
        <v>78</v>
      </c>
      <c r="AY177" s="2" t="s">
        <v>75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2" t="s">
        <v>78</v>
      </c>
      <c r="BK177" s="101">
        <f>ROUND(I177*H177,2)</f>
        <v>0</v>
      </c>
      <c r="BL177" s="2" t="s">
        <v>90</v>
      </c>
      <c r="BM177" s="100" t="s">
        <v>149</v>
      </c>
    </row>
    <row r="178" spans="2:65" s="9" customFormat="1" ht="24.3" customHeight="1" x14ac:dyDescent="0.25">
      <c r="B178" s="89"/>
      <c r="C178" s="90">
        <v>44</v>
      </c>
      <c r="D178" s="90" t="s">
        <v>79</v>
      </c>
      <c r="E178" s="91" t="s">
        <v>150</v>
      </c>
      <c r="F178" s="92" t="s">
        <v>206</v>
      </c>
      <c r="G178" s="93" t="s">
        <v>81</v>
      </c>
      <c r="H178" s="94">
        <v>500</v>
      </c>
      <c r="I178" s="95"/>
      <c r="J178" s="95">
        <f>ROUND(I178*H178,2)</f>
        <v>0</v>
      </c>
      <c r="K178" s="96"/>
      <c r="L178" s="10"/>
      <c r="M178" s="97"/>
      <c r="N178" s="59" t="s">
        <v>26</v>
      </c>
      <c r="O178" s="98">
        <v>2.2029999999999998</v>
      </c>
      <c r="P178" s="98">
        <f>O178*H178</f>
        <v>1101.5</v>
      </c>
      <c r="Q178" s="98">
        <v>0</v>
      </c>
      <c r="R178" s="98">
        <f>Q178*H178</f>
        <v>0</v>
      </c>
      <c r="S178" s="98">
        <v>0</v>
      </c>
      <c r="T178" s="99">
        <f>S178*H178</f>
        <v>0</v>
      </c>
      <c r="AR178" s="100" t="s">
        <v>90</v>
      </c>
      <c r="AT178" s="100" t="s">
        <v>79</v>
      </c>
      <c r="AU178" s="100" t="s">
        <v>78</v>
      </c>
      <c r="AY178" s="2" t="s">
        <v>75</v>
      </c>
      <c r="BE178" s="101">
        <f>IF(N178="základná",J178,0)</f>
        <v>0</v>
      </c>
      <c r="BF178" s="101">
        <f>IF(N178="znížená",J178,0)</f>
        <v>0</v>
      </c>
      <c r="BG178" s="101">
        <f>IF(N178="zákl. prenesená",J178,0)</f>
        <v>0</v>
      </c>
      <c r="BH178" s="101">
        <f>IF(N178="zníž. prenesená",J178,0)</f>
        <v>0</v>
      </c>
      <c r="BI178" s="101">
        <f>IF(N178="nulová",J178,0)</f>
        <v>0</v>
      </c>
      <c r="BJ178" s="2" t="s">
        <v>78</v>
      </c>
      <c r="BK178" s="101">
        <f>ROUND(I178*H178,2)</f>
        <v>0</v>
      </c>
      <c r="BL178" s="2" t="s">
        <v>90</v>
      </c>
      <c r="BM178" s="100" t="s">
        <v>151</v>
      </c>
    </row>
    <row r="179" spans="2:65" s="77" customFormat="1" ht="22.95" customHeight="1" x14ac:dyDescent="0.25">
      <c r="B179" s="78"/>
      <c r="C179" s="90"/>
      <c r="D179" s="79" t="s">
        <v>71</v>
      </c>
      <c r="E179" s="87" t="s">
        <v>152</v>
      </c>
      <c r="F179" s="87" t="s">
        <v>153</v>
      </c>
      <c r="J179" s="88">
        <f>J180</f>
        <v>0</v>
      </c>
      <c r="L179" s="78"/>
      <c r="M179" s="82"/>
      <c r="P179" s="83">
        <f>SUM(P180:P182)</f>
        <v>0.54300000000000004</v>
      </c>
      <c r="R179" s="83">
        <f>SUM(R180:R182)</f>
        <v>6.0000000000000008E-5</v>
      </c>
      <c r="T179" s="84">
        <f>SUM(T180:T182)</f>
        <v>0</v>
      </c>
      <c r="AR179" s="79" t="s">
        <v>78</v>
      </c>
      <c r="AT179" s="85" t="s">
        <v>71</v>
      </c>
      <c r="AU179" s="85" t="s">
        <v>74</v>
      </c>
      <c r="AY179" s="79" t="s">
        <v>75</v>
      </c>
      <c r="BK179" s="86">
        <f>SUM(BK180:BK182)</f>
        <v>0</v>
      </c>
    </row>
    <row r="180" spans="2:65" s="9" customFormat="1" ht="37.950000000000003" customHeight="1" x14ac:dyDescent="0.25">
      <c r="B180" s="89"/>
      <c r="C180" s="90">
        <v>45</v>
      </c>
      <c r="D180" s="90" t="s">
        <v>79</v>
      </c>
      <c r="E180" s="91" t="s">
        <v>154</v>
      </c>
      <c r="F180" s="92" t="s">
        <v>210</v>
      </c>
      <c r="G180" s="93" t="s">
        <v>185</v>
      </c>
      <c r="H180" s="94">
        <v>3</v>
      </c>
      <c r="I180" s="95"/>
      <c r="J180" s="95">
        <f>ROUND(I180*H180,2)</f>
        <v>0</v>
      </c>
      <c r="K180" s="96"/>
      <c r="L180" s="10"/>
      <c r="M180" s="97"/>
      <c r="N180" s="59" t="s">
        <v>26</v>
      </c>
      <c r="O180" s="98">
        <v>0.18100000000000002</v>
      </c>
      <c r="P180" s="98">
        <f>O180*H180</f>
        <v>0.54300000000000004</v>
      </c>
      <c r="Q180" s="98">
        <v>2.0000000000000002E-5</v>
      </c>
      <c r="R180" s="98">
        <f>Q180*H180</f>
        <v>6.0000000000000008E-5</v>
      </c>
      <c r="S180" s="98">
        <v>0</v>
      </c>
      <c r="T180" s="99">
        <f>S180*H180</f>
        <v>0</v>
      </c>
      <c r="AR180" s="100" t="s">
        <v>90</v>
      </c>
      <c r="AT180" s="100" t="s">
        <v>79</v>
      </c>
      <c r="AU180" s="100" t="s">
        <v>78</v>
      </c>
      <c r="AY180" s="2" t="s">
        <v>75</v>
      </c>
      <c r="BE180" s="101">
        <f>IF(N180="základná",J180,0)</f>
        <v>0</v>
      </c>
      <c r="BF180" s="101">
        <f>IF(N180="znížená",J180,0)</f>
        <v>0</v>
      </c>
      <c r="BG180" s="101">
        <f>IF(N180="zákl. prenesená",J180,0)</f>
        <v>0</v>
      </c>
      <c r="BH180" s="101">
        <f>IF(N180="zníž. prenesená",J180,0)</f>
        <v>0</v>
      </c>
      <c r="BI180" s="101">
        <f>IF(N180="nulová",J180,0)</f>
        <v>0</v>
      </c>
      <c r="BJ180" s="2" t="s">
        <v>78</v>
      </c>
      <c r="BK180" s="101">
        <f>ROUND(I180*H180,2)</f>
        <v>0</v>
      </c>
      <c r="BL180" s="2" t="s">
        <v>90</v>
      </c>
      <c r="BM180" s="100" t="s">
        <v>155</v>
      </c>
    </row>
    <row r="181" spans="2:65" s="112" customFormat="1" ht="11.4" x14ac:dyDescent="0.25">
      <c r="B181" s="113"/>
      <c r="C181" s="90"/>
      <c r="D181" s="114" t="s">
        <v>123</v>
      </c>
      <c r="E181" s="115"/>
      <c r="F181" s="116"/>
      <c r="H181" s="117"/>
      <c r="L181" s="113"/>
      <c r="M181" s="118"/>
      <c r="T181" s="119"/>
      <c r="AT181" s="115" t="s">
        <v>123</v>
      </c>
      <c r="AU181" s="115" t="s">
        <v>78</v>
      </c>
      <c r="AV181" s="112" t="s">
        <v>78</v>
      </c>
      <c r="AW181" s="112" t="s">
        <v>124</v>
      </c>
      <c r="AX181" s="112" t="s">
        <v>2</v>
      </c>
      <c r="AY181" s="115" t="s">
        <v>75</v>
      </c>
    </row>
    <row r="182" spans="2:65" s="120" customFormat="1" ht="11.4" x14ac:dyDescent="0.25">
      <c r="B182" s="121"/>
      <c r="C182" s="90"/>
      <c r="D182" s="114" t="s">
        <v>123</v>
      </c>
      <c r="E182" s="122"/>
      <c r="F182" s="123"/>
      <c r="H182" s="124"/>
      <c r="L182" s="121"/>
      <c r="M182" s="125"/>
      <c r="T182" s="126"/>
      <c r="AT182" s="122" t="s">
        <v>123</v>
      </c>
      <c r="AU182" s="122" t="s">
        <v>78</v>
      </c>
      <c r="AV182" s="120" t="s">
        <v>82</v>
      </c>
      <c r="AW182" s="120" t="s">
        <v>124</v>
      </c>
      <c r="AX182" s="120" t="s">
        <v>74</v>
      </c>
      <c r="AY182" s="122" t="s">
        <v>75</v>
      </c>
    </row>
    <row r="183" spans="2:65" s="77" customFormat="1" ht="25.95" customHeight="1" x14ac:dyDescent="0.25">
      <c r="B183" s="78"/>
      <c r="C183" s="90"/>
      <c r="D183" s="79" t="s">
        <v>71</v>
      </c>
      <c r="E183" s="80" t="s">
        <v>118</v>
      </c>
      <c r="F183" s="80" t="s">
        <v>156</v>
      </c>
      <c r="J183" s="81">
        <f>J184</f>
        <v>0</v>
      </c>
      <c r="L183" s="78"/>
      <c r="M183" s="82"/>
      <c r="P183" s="83" t="e">
        <f>P184+#REF!</f>
        <v>#REF!</v>
      </c>
      <c r="R183" s="83" t="e">
        <f>R184+#REF!</f>
        <v>#REF!</v>
      </c>
      <c r="T183" s="84" t="e">
        <f>T184+#REF!</f>
        <v>#REF!</v>
      </c>
      <c r="AR183" s="79" t="s">
        <v>83</v>
      </c>
      <c r="AT183" s="85" t="s">
        <v>71</v>
      </c>
      <c r="AU183" s="85" t="s">
        <v>2</v>
      </c>
      <c r="AY183" s="79" t="s">
        <v>75</v>
      </c>
      <c r="BK183" s="86" t="e">
        <f>BK184+#REF!</f>
        <v>#REF!</v>
      </c>
    </row>
    <row r="184" spans="2:65" s="77" customFormat="1" ht="22.95" customHeight="1" x14ac:dyDescent="0.25">
      <c r="B184" s="78"/>
      <c r="C184" s="90"/>
      <c r="D184" s="79" t="s">
        <v>71</v>
      </c>
      <c r="E184" s="87" t="s">
        <v>157</v>
      </c>
      <c r="F184" s="87" t="s">
        <v>158</v>
      </c>
      <c r="J184" s="88">
        <f>J185</f>
        <v>0</v>
      </c>
      <c r="L184" s="78"/>
      <c r="M184" s="82"/>
      <c r="P184" s="83">
        <f>P185</f>
        <v>0</v>
      </c>
      <c r="R184" s="83">
        <f>R185</f>
        <v>0</v>
      </c>
      <c r="T184" s="84">
        <f>T185</f>
        <v>0</v>
      </c>
      <c r="AR184" s="79" t="s">
        <v>83</v>
      </c>
      <c r="AT184" s="85" t="s">
        <v>71</v>
      </c>
      <c r="AU184" s="85" t="s">
        <v>74</v>
      </c>
      <c r="AY184" s="79" t="s">
        <v>75</v>
      </c>
      <c r="BK184" s="86">
        <f>BK185</f>
        <v>0</v>
      </c>
    </row>
    <row r="185" spans="2:65" s="9" customFormat="1" ht="24.3" customHeight="1" x14ac:dyDescent="0.25">
      <c r="B185" s="89"/>
      <c r="C185" s="90">
        <v>46</v>
      </c>
      <c r="D185" s="90" t="s">
        <v>79</v>
      </c>
      <c r="E185" s="91" t="s">
        <v>159</v>
      </c>
      <c r="F185" s="92" t="s">
        <v>181</v>
      </c>
      <c r="G185" s="93" t="s">
        <v>116</v>
      </c>
      <c r="H185" s="94">
        <v>1</v>
      </c>
      <c r="I185" s="95"/>
      <c r="J185" s="95">
        <f>ROUND(I185*H185,2)</f>
        <v>0</v>
      </c>
      <c r="K185" s="96"/>
      <c r="L185" s="10"/>
      <c r="M185" s="97"/>
      <c r="N185" s="59" t="s">
        <v>26</v>
      </c>
      <c r="O185" s="98">
        <v>0</v>
      </c>
      <c r="P185" s="98">
        <f>O185*H185</f>
        <v>0</v>
      </c>
      <c r="Q185" s="98">
        <v>0</v>
      </c>
      <c r="R185" s="98">
        <f>Q185*H185</f>
        <v>0</v>
      </c>
      <c r="S185" s="98">
        <v>0</v>
      </c>
      <c r="T185" s="99">
        <f>S185*H185</f>
        <v>0</v>
      </c>
      <c r="AR185" s="100" t="s">
        <v>145</v>
      </c>
      <c r="AT185" s="100" t="s">
        <v>79</v>
      </c>
      <c r="AU185" s="100" t="s">
        <v>78</v>
      </c>
      <c r="AY185" s="2" t="s">
        <v>75</v>
      </c>
      <c r="BE185" s="101">
        <f>IF(N185="základná",J185,0)</f>
        <v>0</v>
      </c>
      <c r="BF185" s="101">
        <f>IF(N185="znížená",J185,0)</f>
        <v>0</v>
      </c>
      <c r="BG185" s="101">
        <f>IF(N185="zákl. prenesená",J185,0)</f>
        <v>0</v>
      </c>
      <c r="BH185" s="101">
        <f>IF(N185="zníž. prenesená",J185,0)</f>
        <v>0</v>
      </c>
      <c r="BI185" s="101">
        <f>IF(N185="nulová",J185,0)</f>
        <v>0</v>
      </c>
      <c r="BJ185" s="2" t="s">
        <v>78</v>
      </c>
      <c r="BK185" s="101">
        <f>ROUND(I185*H185,2)</f>
        <v>0</v>
      </c>
      <c r="BL185" s="2" t="s">
        <v>145</v>
      </c>
      <c r="BM185" s="100" t="s">
        <v>160</v>
      </c>
    </row>
    <row r="186" spans="2:65" s="77" customFormat="1" ht="25.95" customHeight="1" x14ac:dyDescent="0.25">
      <c r="B186" s="78"/>
      <c r="C186" s="90"/>
      <c r="D186" s="79" t="s">
        <v>71</v>
      </c>
      <c r="E186" s="80" t="s">
        <v>161</v>
      </c>
      <c r="F186" s="80" t="s">
        <v>162</v>
      </c>
      <c r="J186" s="81">
        <f>J187</f>
        <v>0</v>
      </c>
      <c r="L186" s="78"/>
      <c r="M186" s="82"/>
      <c r="P186" s="83">
        <f>P187</f>
        <v>0</v>
      </c>
      <c r="R186" s="83">
        <f>R187</f>
        <v>0</v>
      </c>
      <c r="T186" s="84">
        <f>T187</f>
        <v>0</v>
      </c>
      <c r="AR186" s="79" t="s">
        <v>82</v>
      </c>
      <c r="AT186" s="85" t="s">
        <v>71</v>
      </c>
      <c r="AU186" s="85" t="s">
        <v>2</v>
      </c>
      <c r="AY186" s="79" t="s">
        <v>75</v>
      </c>
      <c r="BK186" s="86">
        <f>BK187</f>
        <v>0</v>
      </c>
    </row>
    <row r="187" spans="2:65" s="9" customFormat="1" ht="37.950000000000003" customHeight="1" x14ac:dyDescent="0.25">
      <c r="B187" s="89"/>
      <c r="C187" s="90">
        <v>47</v>
      </c>
      <c r="D187" s="90" t="s">
        <v>79</v>
      </c>
      <c r="E187" s="91" t="s">
        <v>163</v>
      </c>
      <c r="F187" s="92" t="s">
        <v>164</v>
      </c>
      <c r="G187" s="93" t="s">
        <v>165</v>
      </c>
      <c r="H187" s="94">
        <v>40</v>
      </c>
      <c r="I187" s="95"/>
      <c r="J187" s="95">
        <f>ROUND(I187*H187,2)</f>
        <v>0</v>
      </c>
      <c r="K187" s="96"/>
      <c r="L187" s="10"/>
      <c r="M187" s="97"/>
      <c r="N187" s="59" t="s">
        <v>26</v>
      </c>
      <c r="O187" s="98">
        <v>0</v>
      </c>
      <c r="P187" s="98">
        <f>O187*H187</f>
        <v>0</v>
      </c>
      <c r="Q187" s="98">
        <v>0</v>
      </c>
      <c r="R187" s="98">
        <f>Q187*H187</f>
        <v>0</v>
      </c>
      <c r="S187" s="98">
        <v>0</v>
      </c>
      <c r="T187" s="99">
        <f>S187*H187</f>
        <v>0</v>
      </c>
      <c r="AR187" s="100" t="s">
        <v>166</v>
      </c>
      <c r="AT187" s="100" t="s">
        <v>79</v>
      </c>
      <c r="AU187" s="100" t="s">
        <v>74</v>
      </c>
      <c r="AY187" s="2" t="s">
        <v>75</v>
      </c>
      <c r="BE187" s="101">
        <f>IF(N187="základná",J187,0)</f>
        <v>0</v>
      </c>
      <c r="BF187" s="101">
        <f>IF(N187="znížená",J187,0)</f>
        <v>0</v>
      </c>
      <c r="BG187" s="101">
        <f>IF(N187="zákl. prenesená",J187,0)</f>
        <v>0</v>
      </c>
      <c r="BH187" s="101">
        <f>IF(N187="zníž. prenesená",J187,0)</f>
        <v>0</v>
      </c>
      <c r="BI187" s="101">
        <f>IF(N187="nulová",J187,0)</f>
        <v>0</v>
      </c>
      <c r="BJ187" s="2" t="s">
        <v>78</v>
      </c>
      <c r="BK187" s="101">
        <f>ROUND(I187*H187,2)</f>
        <v>0</v>
      </c>
      <c r="BL187" s="2" t="s">
        <v>166</v>
      </c>
      <c r="BM187" s="100" t="s">
        <v>167</v>
      </c>
    </row>
    <row r="188" spans="2:65" s="77" customFormat="1" ht="25.95" customHeight="1" x14ac:dyDescent="0.25">
      <c r="B188" s="78"/>
      <c r="C188" s="90"/>
      <c r="D188" s="79" t="s">
        <v>71</v>
      </c>
      <c r="E188" s="80" t="s">
        <v>168</v>
      </c>
      <c r="F188" s="80" t="s">
        <v>169</v>
      </c>
      <c r="J188" s="81">
        <f>SUM(J189:J190)</f>
        <v>0</v>
      </c>
      <c r="L188" s="78"/>
      <c r="M188" s="82"/>
      <c r="P188" s="83">
        <f>SUM(P189:P190)</f>
        <v>0</v>
      </c>
      <c r="R188" s="83">
        <f>SUM(R189:R190)</f>
        <v>0</v>
      </c>
      <c r="T188" s="84">
        <f>SUM(T189:T190)</f>
        <v>0</v>
      </c>
      <c r="AR188" s="79" t="s">
        <v>105</v>
      </c>
      <c r="AT188" s="85" t="s">
        <v>71</v>
      </c>
      <c r="AU188" s="85" t="s">
        <v>2</v>
      </c>
      <c r="AY188" s="79" t="s">
        <v>75</v>
      </c>
      <c r="BK188" s="86">
        <f>SUM(BK189:BK190)</f>
        <v>0</v>
      </c>
    </row>
    <row r="189" spans="2:65" s="9" customFormat="1" ht="24.3" customHeight="1" x14ac:dyDescent="0.25">
      <c r="B189" s="89"/>
      <c r="C189" s="90">
        <v>48</v>
      </c>
      <c r="D189" s="90" t="s">
        <v>79</v>
      </c>
      <c r="E189" s="91" t="s">
        <v>170</v>
      </c>
      <c r="F189" s="92" t="s">
        <v>171</v>
      </c>
      <c r="G189" s="93" t="s">
        <v>172</v>
      </c>
      <c r="H189" s="94">
        <v>1</v>
      </c>
      <c r="I189" s="95"/>
      <c r="J189" s="95">
        <f>ROUND(I189*H189,2)</f>
        <v>0</v>
      </c>
      <c r="K189" s="96"/>
      <c r="L189" s="10"/>
      <c r="M189" s="97"/>
      <c r="N189" s="59" t="s">
        <v>26</v>
      </c>
      <c r="O189" s="98">
        <v>0</v>
      </c>
      <c r="P189" s="98">
        <f>O189*H189</f>
        <v>0</v>
      </c>
      <c r="Q189" s="98">
        <v>0</v>
      </c>
      <c r="R189" s="98">
        <f>Q189*H189</f>
        <v>0</v>
      </c>
      <c r="S189" s="98">
        <v>0</v>
      </c>
      <c r="T189" s="99">
        <f>S189*H189</f>
        <v>0</v>
      </c>
      <c r="AR189" s="100" t="s">
        <v>173</v>
      </c>
      <c r="AT189" s="100" t="s">
        <v>79</v>
      </c>
      <c r="AU189" s="100" t="s">
        <v>74</v>
      </c>
      <c r="AY189" s="2" t="s">
        <v>75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2" t="s">
        <v>78</v>
      </c>
      <c r="BK189" s="101">
        <f>ROUND(I189*H189,2)</f>
        <v>0</v>
      </c>
      <c r="BL189" s="2" t="s">
        <v>173</v>
      </c>
      <c r="BM189" s="100" t="s">
        <v>174</v>
      </c>
    </row>
    <row r="190" spans="2:65" s="9" customFormat="1" ht="16.5" customHeight="1" x14ac:dyDescent="0.25">
      <c r="B190" s="89"/>
      <c r="C190" s="90">
        <v>49</v>
      </c>
      <c r="D190" s="90" t="s">
        <v>79</v>
      </c>
      <c r="E190" s="91" t="s">
        <v>175</v>
      </c>
      <c r="F190" s="92" t="s">
        <v>176</v>
      </c>
      <c r="G190" s="93" t="s">
        <v>177</v>
      </c>
      <c r="H190" s="94">
        <v>1</v>
      </c>
      <c r="I190" s="95"/>
      <c r="J190" s="95">
        <f>ROUND(I190*H190,2)</f>
        <v>0</v>
      </c>
      <c r="K190" s="96"/>
      <c r="L190" s="10"/>
      <c r="M190" s="127"/>
      <c r="N190" s="128" t="s">
        <v>26</v>
      </c>
      <c r="O190" s="129">
        <v>0</v>
      </c>
      <c r="P190" s="129">
        <f>O190*H190</f>
        <v>0</v>
      </c>
      <c r="Q190" s="129">
        <v>0</v>
      </c>
      <c r="R190" s="129">
        <f>Q190*H190</f>
        <v>0</v>
      </c>
      <c r="S190" s="129">
        <v>0</v>
      </c>
      <c r="T190" s="130">
        <f>S190*H190</f>
        <v>0</v>
      </c>
      <c r="AR190" s="100" t="s">
        <v>82</v>
      </c>
      <c r="AT190" s="100" t="s">
        <v>79</v>
      </c>
      <c r="AU190" s="100" t="s">
        <v>74</v>
      </c>
      <c r="AY190" s="2" t="s">
        <v>75</v>
      </c>
      <c r="BE190" s="101">
        <f>IF(N190="základná",J190,0)</f>
        <v>0</v>
      </c>
      <c r="BF190" s="101">
        <f>IF(N190="znížená",J190,0)</f>
        <v>0</v>
      </c>
      <c r="BG190" s="101">
        <f>IF(N190="zákl. prenesená",J190,0)</f>
        <v>0</v>
      </c>
      <c r="BH190" s="101">
        <f>IF(N190="zníž. prenesená",J190,0)</f>
        <v>0</v>
      </c>
      <c r="BI190" s="101">
        <f>IF(N190="nulová",J190,0)</f>
        <v>0</v>
      </c>
      <c r="BJ190" s="2" t="s">
        <v>78</v>
      </c>
      <c r="BK190" s="101">
        <f>ROUND(I190*H190,2)</f>
        <v>0</v>
      </c>
      <c r="BL190" s="2" t="s">
        <v>82</v>
      </c>
      <c r="BM190" s="100" t="s">
        <v>178</v>
      </c>
    </row>
    <row r="191" spans="2:65" s="9" customFormat="1" ht="7.05" customHeight="1" x14ac:dyDescent="0.25">
      <c r="B191" s="40"/>
      <c r="C191" s="90"/>
      <c r="D191" s="41"/>
      <c r="E191" s="41"/>
      <c r="F191" s="41"/>
      <c r="G191" s="41"/>
      <c r="H191" s="41"/>
      <c r="I191" s="41"/>
      <c r="J191" s="41"/>
      <c r="K191" s="41"/>
      <c r="L191" s="10"/>
    </row>
  </sheetData>
  <sheetProtection selectLockedCells="1" selectUnlockedCells="1"/>
  <mergeCells count="9">
    <mergeCell ref="E121:H121"/>
    <mergeCell ref="E123:H123"/>
    <mergeCell ref="L2:V2"/>
    <mergeCell ref="E7:H7"/>
    <mergeCell ref="E9:H9"/>
    <mergeCell ref="E27:H27"/>
    <mergeCell ref="E85:H85"/>
    <mergeCell ref="E87:H87"/>
    <mergeCell ref="D41:E41"/>
  </mergeCells>
  <pageMargins left="0.7" right="0.7" top="0.75" bottom="0.75" header="0.51180555555555551" footer="0.51180555555555551"/>
  <pageSetup scale="74" firstPageNumber="0" orientation="portrait" r:id="rId1"/>
  <headerFooter alignWithMargins="0"/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Kormanova</dc:creator>
  <cp:lastModifiedBy>Koubová Ivana</cp:lastModifiedBy>
  <dcterms:created xsi:type="dcterms:W3CDTF">2026-02-07T14:31:55Z</dcterms:created>
  <dcterms:modified xsi:type="dcterms:W3CDTF">2026-03-24T12:27:24Z</dcterms:modified>
</cp:coreProperties>
</file>