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 4\Export\"/>
    </mc:Choice>
  </mc:AlternateContent>
  <bookViews>
    <workbookView xWindow="0" yWindow="0" windowWidth="0" windowHeight="0"/>
  </bookViews>
  <sheets>
    <sheet name="Rekapitulácia stavby" sheetId="1" r:id="rId1"/>
    <sheet name="01 - Potrubná časť" sheetId="2" r:id="rId2"/>
    <sheet name="02 - Stavebná časť" sheetId="3" r:id="rId3"/>
  </sheets>
  <definedNames>
    <definedName name="_xlnm.Print_Area" localSheetId="0">'Rekapitulácia stavby'!$D$4:$AO$76,'Rekapitulácia stavby'!$C$82:$AQ$98</definedName>
    <definedName name="_xlnm.Print_Titles" localSheetId="0">'Rekapitulácia stavby'!$92:$92</definedName>
    <definedName name="_xlnm._FilterDatabase" localSheetId="1" hidden="1">'01 - Potrubná časť'!$C$130:$K$204</definedName>
    <definedName name="_xlnm.Print_Area" localSheetId="1">'01 - Potrubná časť'!$C$116:$J$204</definedName>
    <definedName name="_xlnm.Print_Titles" localSheetId="1">'01 - Potrubná časť'!$130:$130</definedName>
    <definedName name="_xlnm._FilterDatabase" localSheetId="2" hidden="1">'02 - Stavebná časť'!$C$133:$K$208</definedName>
    <definedName name="_xlnm.Print_Area" localSheetId="2">'02 - Stavebná časť'!$C$119:$J$208</definedName>
    <definedName name="_xlnm.Print_Titles" localSheetId="2">'02 - Stavebná časť'!$133:$133</definedName>
  </definedNames>
  <calcPr/>
</workbook>
</file>

<file path=xl/calcChain.xml><?xml version="1.0" encoding="utf-8"?>
<calcChain xmlns="http://schemas.openxmlformats.org/spreadsheetml/2006/main">
  <c i="3" l="1" r="J39"/>
  <c r="J38"/>
  <c i="1" r="AY97"/>
  <c i="3" r="J37"/>
  <c i="1" r="AX97"/>
  <c i="3" r="BI208"/>
  <c r="BH208"/>
  <c r="BG208"/>
  <c r="BE208"/>
  <c r="T208"/>
  <c r="T207"/>
  <c r="R208"/>
  <c r="R207"/>
  <c r="P208"/>
  <c r="P207"/>
  <c r="BI206"/>
  <c r="BH206"/>
  <c r="BG206"/>
  <c r="BE206"/>
  <c r="T206"/>
  <c r="R206"/>
  <c r="P206"/>
  <c r="BI205"/>
  <c r="BH205"/>
  <c r="BG205"/>
  <c r="BE205"/>
  <c r="T205"/>
  <c r="R205"/>
  <c r="P205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T196"/>
  <c r="R197"/>
  <c r="R196"/>
  <c r="P197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T177"/>
  <c r="R178"/>
  <c r="R177"/>
  <c r="P178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J131"/>
  <c r="J130"/>
  <c r="F130"/>
  <c r="F128"/>
  <c r="E126"/>
  <c r="J94"/>
  <c r="J93"/>
  <c r="F93"/>
  <c r="F91"/>
  <c r="E89"/>
  <c r="J20"/>
  <c r="E20"/>
  <c r="F131"/>
  <c r="J19"/>
  <c r="J14"/>
  <c r="J91"/>
  <c r="E7"/>
  <c r="E122"/>
  <c i="2" r="J39"/>
  <c r="J38"/>
  <c i="1" r="AY96"/>
  <c i="2" r="J37"/>
  <c i="1" r="AX96"/>
  <c i="2" r="BI204"/>
  <c r="BH204"/>
  <c r="BG204"/>
  <c r="BE204"/>
  <c r="T204"/>
  <c r="T203"/>
  <c r="R204"/>
  <c r="R203"/>
  <c r="P204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T191"/>
  <c r="R192"/>
  <c r="R191"/>
  <c r="P192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8"/>
  <c r="J127"/>
  <c r="F127"/>
  <c r="F125"/>
  <c r="E123"/>
  <c r="J94"/>
  <c r="J93"/>
  <c r="F93"/>
  <c r="F91"/>
  <c r="E89"/>
  <c r="J20"/>
  <c r="E20"/>
  <c r="F128"/>
  <c r="J19"/>
  <c r="J14"/>
  <c r="J125"/>
  <c r="E7"/>
  <c r="E119"/>
  <c i="1" r="L90"/>
  <c r="AM90"/>
  <c r="AM89"/>
  <c r="L89"/>
  <c r="AM87"/>
  <c r="L87"/>
  <c r="L85"/>
  <c r="L84"/>
  <c i="2" r="BK199"/>
  <c r="J196"/>
  <c r="J189"/>
  <c r="J184"/>
  <c r="J175"/>
  <c r="J172"/>
  <c r="BK162"/>
  <c r="BK152"/>
  <c r="BK136"/>
  <c r="J197"/>
  <c r="J194"/>
  <c r="J190"/>
  <c r="BK185"/>
  <c r="BK177"/>
  <c r="BK166"/>
  <c r="J162"/>
  <c r="BK157"/>
  <c r="BK151"/>
  <c r="J145"/>
  <c r="J140"/>
  <c r="J136"/>
  <c i="1" r="AS95"/>
  <c i="2" r="BK195"/>
  <c r="BK180"/>
  <c r="J177"/>
  <c r="BK173"/>
  <c r="BK163"/>
  <c r="BK150"/>
  <c r="BK146"/>
  <c r="J143"/>
  <c r="J185"/>
  <c r="BK172"/>
  <c r="J166"/>
  <c r="BK158"/>
  <c r="J150"/>
  <c r="BK140"/>
  <c i="3" r="J205"/>
  <c r="BK200"/>
  <c r="BK176"/>
  <c r="J165"/>
  <c r="J157"/>
  <c r="BK148"/>
  <c r="J145"/>
  <c r="J138"/>
  <c r="BK194"/>
  <c r="BK188"/>
  <c r="BK181"/>
  <c r="J175"/>
  <c r="J170"/>
  <c r="BK166"/>
  <c r="BK154"/>
  <c r="J147"/>
  <c r="J140"/>
  <c r="BK202"/>
  <c r="BK195"/>
  <c r="J192"/>
  <c r="J185"/>
  <c r="J181"/>
  <c r="J171"/>
  <c r="J167"/>
  <c r="BK159"/>
  <c r="J156"/>
  <c r="BK152"/>
  <c r="BK147"/>
  <c r="BK142"/>
  <c i="2" r="J198"/>
  <c r="BK174"/>
  <c r="J169"/>
  <c r="J156"/>
  <c r="BK147"/>
  <c r="J138"/>
  <c r="BK178"/>
  <c r="BK170"/>
  <c r="BK161"/>
  <c r="BK155"/>
  <c r="J142"/>
  <c r="BK135"/>
  <c i="3" r="J202"/>
  <c r="J195"/>
  <c r="BK184"/>
  <c r="BK175"/>
  <c r="J159"/>
  <c r="BK150"/>
  <c r="J144"/>
  <c r="BK137"/>
  <c r="J193"/>
  <c r="BK189"/>
  <c r="J182"/>
  <c r="J178"/>
  <c r="BK171"/>
  <c r="BK167"/>
  <c r="BK155"/>
  <c r="J150"/>
  <c r="J141"/>
  <c r="BK206"/>
  <c r="J197"/>
  <c r="J190"/>
  <c r="J186"/>
  <c r="BK182"/>
  <c r="BK172"/>
  <c r="J168"/>
  <c r="BK161"/>
  <c r="J155"/>
  <c r="J151"/>
  <c r="BK146"/>
  <c r="BK141"/>
  <c r="BK138"/>
  <c i="2" r="BK202"/>
  <c r="BK198"/>
  <c r="BK192"/>
  <c r="BK187"/>
  <c r="J176"/>
  <c r="J174"/>
  <c r="J163"/>
  <c r="J158"/>
  <c r="J147"/>
  <c r="BK204"/>
  <c r="BK196"/>
  <c r="J192"/>
  <c r="BK188"/>
  <c r="J180"/>
  <c r="BK175"/>
  <c r="BK164"/>
  <c r="BK160"/>
  <c r="J155"/>
  <c r="J149"/>
  <c r="BK142"/>
  <c r="J137"/>
  <c r="J204"/>
  <c r="BK201"/>
  <c r="J199"/>
  <c r="BK189"/>
  <c r="J182"/>
  <c r="J178"/>
  <c r="J171"/>
  <c r="BK168"/>
  <c r="J151"/>
  <c r="BK148"/>
  <c r="J144"/>
  <c r="BK137"/>
  <c r="BK183"/>
  <c r="J168"/>
  <c r="J160"/>
  <c r="J152"/>
  <c r="J141"/>
  <c i="3" r="BK208"/>
  <c r="J187"/>
  <c r="BK183"/>
  <c r="BK162"/>
  <c r="BK158"/>
  <c r="BK149"/>
  <c r="J142"/>
  <c r="BK205"/>
  <c r="BK190"/>
  <c r="BK185"/>
  <c r="BK180"/>
  <c r="BK173"/>
  <c r="BK169"/>
  <c r="J162"/>
  <c r="BK151"/>
  <c r="J143"/>
  <c r="J208"/>
  <c r="J200"/>
  <c r="BK193"/>
  <c r="J188"/>
  <c r="J183"/>
  <c r="J180"/>
  <c r="BK170"/>
  <c r="BK165"/>
  <c r="BK157"/>
  <c r="BK153"/>
  <c r="J148"/>
  <c r="BK143"/>
  <c r="BK140"/>
  <c i="2" r="J201"/>
  <c r="BK197"/>
  <c r="BK194"/>
  <c r="J188"/>
  <c r="J183"/>
  <c r="J173"/>
  <c r="J164"/>
  <c r="BK159"/>
  <c r="J148"/>
  <c r="BK138"/>
  <c r="J200"/>
  <c r="J195"/>
  <c r="J187"/>
  <c r="BK179"/>
  <c r="BK169"/>
  <c r="J165"/>
  <c r="J161"/>
  <c r="BK156"/>
  <c r="J146"/>
  <c r="BK144"/>
  <c r="J139"/>
  <c r="J135"/>
  <c r="J202"/>
  <c r="BK200"/>
  <c r="BK190"/>
  <c r="BK184"/>
  <c r="J179"/>
  <c r="BK176"/>
  <c r="J170"/>
  <c r="J157"/>
  <c r="BK149"/>
  <c r="BK145"/>
  <c r="BK141"/>
  <c r="BK182"/>
  <c r="BK171"/>
  <c r="BK165"/>
  <c r="J159"/>
  <c r="BK143"/>
  <c r="BK139"/>
  <c i="3" r="J206"/>
  <c r="J201"/>
  <c r="BK186"/>
  <c r="J173"/>
  <c r="J161"/>
  <c r="J152"/>
  <c r="J146"/>
  <c r="J139"/>
  <c r="BK197"/>
  <c r="BK192"/>
  <c r="BK187"/>
  <c r="J176"/>
  <c r="J172"/>
  <c r="BK168"/>
  <c r="BK156"/>
  <c r="J153"/>
  <c r="BK145"/>
  <c r="J137"/>
  <c r="BK201"/>
  <c r="J194"/>
  <c r="J189"/>
  <c r="J184"/>
  <c r="BK178"/>
  <c r="J169"/>
  <c r="J166"/>
  <c r="J158"/>
  <c r="J154"/>
  <c r="J149"/>
  <c r="BK144"/>
  <c r="BK139"/>
  <c i="2" l="1" r="T134"/>
  <c r="T154"/>
  <c r="R167"/>
  <c r="R181"/>
  <c r="P186"/>
  <c r="P193"/>
  <c r="R134"/>
  <c r="BK154"/>
  <c r="J154"/>
  <c r="J103"/>
  <c r="BK167"/>
  <c r="J167"/>
  <c r="J104"/>
  <c r="BK181"/>
  <c r="J181"/>
  <c r="J105"/>
  <c r="T186"/>
  <c r="BK193"/>
  <c r="J193"/>
  <c r="J108"/>
  <c i="3" r="T136"/>
  <c r="R160"/>
  <c r="T164"/>
  <c r="P174"/>
  <c r="T191"/>
  <c r="T179"/>
  <c r="BK199"/>
  <c r="J199"/>
  <c r="J109"/>
  <c r="T199"/>
  <c r="T198"/>
  <c r="R204"/>
  <c r="R203"/>
  <c i="2" r="P134"/>
  <c r="R154"/>
  <c r="R153"/>
  <c r="P167"/>
  <c r="P181"/>
  <c r="BK186"/>
  <c r="J186"/>
  <c r="J106"/>
  <c r="R193"/>
  <c i="3" r="P136"/>
  <c r="BK160"/>
  <c r="J160"/>
  <c r="J101"/>
  <c r="BK164"/>
  <c r="J164"/>
  <c r="J102"/>
  <c r="R164"/>
  <c r="R174"/>
  <c r="BK191"/>
  <c r="J191"/>
  <c r="J106"/>
  <c r="R191"/>
  <c r="R179"/>
  <c r="P199"/>
  <c r="P198"/>
  <c r="T204"/>
  <c r="T203"/>
  <c i="2" r="BK134"/>
  <c r="J134"/>
  <c r="J101"/>
  <c r="P154"/>
  <c r="P153"/>
  <c r="T167"/>
  <c r="T181"/>
  <c r="R186"/>
  <c r="T193"/>
  <c i="3" r="BK136"/>
  <c r="J136"/>
  <c r="J100"/>
  <c r="R136"/>
  <c r="P160"/>
  <c r="T160"/>
  <c r="P164"/>
  <c r="BK174"/>
  <c r="J174"/>
  <c r="J103"/>
  <c r="T174"/>
  <c r="P191"/>
  <c r="P179"/>
  <c r="R199"/>
  <c r="R198"/>
  <c r="BK204"/>
  <c r="J204"/>
  <c r="J111"/>
  <c r="P204"/>
  <c r="P203"/>
  <c i="2" r="BK191"/>
  <c r="J191"/>
  <c r="J107"/>
  <c r="BK203"/>
  <c r="J203"/>
  <c r="J109"/>
  <c i="3" r="BK177"/>
  <c r="J177"/>
  <c r="J104"/>
  <c r="BK207"/>
  <c r="J207"/>
  <c r="J112"/>
  <c r="BK179"/>
  <c r="J179"/>
  <c r="J105"/>
  <c r="BK196"/>
  <c r="J196"/>
  <c r="J107"/>
  <c r="E85"/>
  <c r="BF144"/>
  <c r="BF149"/>
  <c r="BF150"/>
  <c r="BF161"/>
  <c r="BF162"/>
  <c r="BF172"/>
  <c r="BF173"/>
  <c r="BF175"/>
  <c r="BF185"/>
  <c r="BF189"/>
  <c r="BF192"/>
  <c r="BF201"/>
  <c r="BF205"/>
  <c r="F94"/>
  <c r="J128"/>
  <c r="BF137"/>
  <c r="BF138"/>
  <c r="BF139"/>
  <c r="BF140"/>
  <c r="BF143"/>
  <c r="BF145"/>
  <c r="BF147"/>
  <c r="BF148"/>
  <c r="BF156"/>
  <c r="BF157"/>
  <c r="BF158"/>
  <c r="BF159"/>
  <c r="BF171"/>
  <c r="BF181"/>
  <c r="BF182"/>
  <c r="BF183"/>
  <c r="BF197"/>
  <c r="BF200"/>
  <c r="BF202"/>
  <c r="BF206"/>
  <c r="BF141"/>
  <c r="BF142"/>
  <c r="BF146"/>
  <c r="BF151"/>
  <c r="BF152"/>
  <c r="BF153"/>
  <c r="BF154"/>
  <c r="BF155"/>
  <c r="BF165"/>
  <c r="BF166"/>
  <c r="BF167"/>
  <c r="BF168"/>
  <c r="BF169"/>
  <c r="BF170"/>
  <c r="BF176"/>
  <c r="BF178"/>
  <c r="BF180"/>
  <c r="BF184"/>
  <c r="BF186"/>
  <c r="BF187"/>
  <c r="BF188"/>
  <c r="BF190"/>
  <c r="BF193"/>
  <c r="BF194"/>
  <c r="BF195"/>
  <c r="BF208"/>
  <c i="2" r="J91"/>
  <c r="BF136"/>
  <c r="BF137"/>
  <c r="BF138"/>
  <c r="BF159"/>
  <c r="BF164"/>
  <c r="BF166"/>
  <c r="BF184"/>
  <c r="E85"/>
  <c r="F94"/>
  <c r="BF141"/>
  <c r="BF147"/>
  <c r="BF150"/>
  <c r="BF151"/>
  <c r="BF155"/>
  <c r="BF158"/>
  <c r="BF160"/>
  <c r="BF162"/>
  <c r="BF168"/>
  <c r="BF169"/>
  <c r="BF176"/>
  <c r="BF179"/>
  <c r="BF180"/>
  <c r="BF183"/>
  <c r="BF189"/>
  <c r="BF190"/>
  <c r="BF192"/>
  <c r="BF197"/>
  <c r="BF135"/>
  <c r="BF140"/>
  <c r="BF142"/>
  <c r="BF143"/>
  <c r="BF144"/>
  <c r="BF148"/>
  <c r="BF149"/>
  <c r="BF152"/>
  <c r="BF156"/>
  <c r="BF157"/>
  <c r="BF170"/>
  <c r="BF173"/>
  <c r="BF174"/>
  <c r="BF178"/>
  <c r="BF185"/>
  <c r="BF187"/>
  <c r="BF194"/>
  <c r="BF195"/>
  <c r="BF198"/>
  <c r="BF200"/>
  <c r="BF202"/>
  <c r="BF139"/>
  <c r="BF145"/>
  <c r="BF146"/>
  <c r="BF161"/>
  <c r="BF163"/>
  <c r="BF165"/>
  <c r="BF171"/>
  <c r="BF172"/>
  <c r="BF175"/>
  <c r="BF177"/>
  <c r="BF182"/>
  <c r="BF188"/>
  <c r="BF196"/>
  <c r="BF199"/>
  <c r="BF201"/>
  <c r="BF204"/>
  <c r="F35"/>
  <c i="1" r="AZ96"/>
  <c i="2" r="J35"/>
  <c i="1" r="AV96"/>
  <c i="3" r="F39"/>
  <c i="1" r="BD97"/>
  <c i="3" r="F38"/>
  <c i="1" r="BC97"/>
  <c i="2" r="F38"/>
  <c i="1" r="BC96"/>
  <c i="2" r="F37"/>
  <c i="1" r="BB96"/>
  <c i="3" r="F37"/>
  <c i="1" r="BB97"/>
  <c r="AS94"/>
  <c i="2" r="F39"/>
  <c i="1" r="BD96"/>
  <c i="3" r="J35"/>
  <c i="1" r="AV97"/>
  <c i="3" r="F35"/>
  <c i="1" r="AZ97"/>
  <c i="3" l="1" r="T135"/>
  <c r="T134"/>
  <c i="2" r="P133"/>
  <c r="P132"/>
  <c r="P131"/>
  <c i="1" r="AU96"/>
  <c i="2" r="R133"/>
  <c r="R132"/>
  <c r="R131"/>
  <c r="T153"/>
  <c i="3" r="R135"/>
  <c r="R134"/>
  <c r="P135"/>
  <c r="P134"/>
  <c i="1" r="AU97"/>
  <c i="2" r="T133"/>
  <c r="T132"/>
  <c r="T131"/>
  <c i="3" r="BK135"/>
  <c r="J135"/>
  <c r="J99"/>
  <c i="2" r="BK153"/>
  <c r="J153"/>
  <c r="J102"/>
  <c i="3" r="BK198"/>
  <c r="J198"/>
  <c r="J108"/>
  <c r="BK203"/>
  <c r="J203"/>
  <c r="J110"/>
  <c i="2" r="F36"/>
  <c i="1" r="BA96"/>
  <c i="3" r="F36"/>
  <c i="1" r="BA97"/>
  <c r="BD95"/>
  <c r="BD94"/>
  <c r="W33"/>
  <c r="BC95"/>
  <c r="AY95"/>
  <c r="AZ95"/>
  <c r="AV95"/>
  <c i="3" r="J36"/>
  <c i="1" r="AW97"/>
  <c r="AT97"/>
  <c i="2" r="J36"/>
  <c i="1" r="AW96"/>
  <c r="AT96"/>
  <c r="BB95"/>
  <c r="AX95"/>
  <c i="2" l="1" r="BK133"/>
  <c r="J133"/>
  <c r="J100"/>
  <c i="3" r="BK134"/>
  <c r="J134"/>
  <c i="1" r="AU95"/>
  <c r="AU94"/>
  <c i="3" r="J32"/>
  <c i="1" r="AG97"/>
  <c r="BA95"/>
  <c r="BA94"/>
  <c r="W30"/>
  <c r="AZ94"/>
  <c r="W29"/>
  <c r="BC94"/>
  <c r="W32"/>
  <c r="BB94"/>
  <c r="AX94"/>
  <c i="3" l="1" r="J41"/>
  <c i="2" r="BK132"/>
  <c r="J132"/>
  <c r="J99"/>
  <c i="3" r="J98"/>
  <c i="1" r="AN97"/>
  <c r="AV94"/>
  <c r="AK29"/>
  <c r="AW94"/>
  <c r="AK30"/>
  <c r="AW95"/>
  <c r="AT95"/>
  <c r="W31"/>
  <c r="AY94"/>
  <c i="2" l="1" r="BK131"/>
  <c r="J131"/>
  <c r="J98"/>
  <c i="1" r="AT94"/>
  <c i="2" l="1" r="J32"/>
  <c i="1" r="AG96"/>
  <c r="AG95"/>
  <c r="AG94"/>
  <c r="AK26"/>
  <c r="AK35"/>
  <c l="1" r="AN94"/>
  <c i="2" r="J41"/>
  <c i="1" r="AN95"/>
  <c r="AN96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<sst xmlns="http://schemas.openxmlformats.org/spreadsheetml/2006/main">
  <si>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</si>
  <si>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</si>
  <si>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</si>
  <si>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</si>
  <si>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{53cbd66d-526e-4fea-abe9-c1188375b0e6}</t>
  </si>
  <si>
    <t xml:space="preserve">&gt;&gt;  skryté stĺpce  &lt;&lt;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</si>
  <si>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</si>
  <si>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</si>
  <si>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</si>
  <si>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</si>
  <si>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</si>
  <si>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</si>
  <si>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</si>
  <si>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2503MThv50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</si>
  <si>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</si>
  <si>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</si>
  <si>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HV prípojky na ulici Hviezdoslavova 50, Martin</t>
  </si>
  <si>
    <t>JKSO:</t>
  </si>
  <si>
    <t>KS:</t>
  </si>
  <si>
    <t>Miesto:</t>
  </si>
  <si>
    <t>ul. Hviezdoslavova 50</t>
  </si>
  <si>
    <t>Dátum:</t>
  </si>
  <si>
    <t>28. 2. 2025</t>
  </si>
  <si>
    <t>Objednávateľ:</t>
  </si>
  <si>
    <t>IČO:</t>
  </si>
  <si>
    <t>MH Teplárenský holding, a.s., závod Martin</t>
  </si>
  <si>
    <t>IČ DPH:</t>
  </si>
  <si>
    <t>Zhotoviteľ:</t>
  </si>
  <si>
    <t>Vyplň údaj</t>
  </si>
  <si>
    <t>Projektant:</t>
  </si>
  <si>
    <t>ENERGIA, spol. s r.o.</t>
  </si>
  <si>
    <t>True</t>
  </si>
  <si>
    <t>Spracovateľ:</t>
  </si>
  <si>
    <t>Balog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</si>
  <si>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</si>
  <si>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</si>
  <si>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</si>
  <si>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</si>
  <si>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</si>
  <si>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</si>
  <si>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</si>
  <si>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</si>
  <si>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</si>
  <si>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</si>
  <si>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</si>
  <si>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</si>
  <si>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</si>
  <si>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</si>
  <si>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</si>
  <si>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</si>
  <si>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</si>
  <si>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</si>
  <si>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</si>
  <si>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</si>
  <si>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</si>
  <si>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</si>
  <si>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</si>
  <si>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</si>
  <si>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</si>
  <si>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</si>
  <si>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</si>
  <si>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</si>
  <si>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</si>
  <si>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</si>
  <si>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</si>
  <si>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</si>
  <si>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</si>
  <si>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</si>
  <si>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</si>
  <si>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</si>
  <si>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</si>
  <si>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</si>
  <si>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</si>
  <si>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</si>
  <si>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</si>
  <si>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</si>
  <si>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</si>
  <si>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</si>
  <si>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</si>
  <si>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</si>
  <si>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Rekonštrukcia HV prípojky</t>
  </si>
  <si>
    <t>STA</t>
  </si>
  <si>
    <t>1</t>
  </si>
  <si>
    <t>{b29a7fd6-b352-455a-9705-a68507ee5290}</t>
  </si>
  <si>
    <t>/</t>
  </si>
  <si>
    <t>01</t>
  </si>
  <si>
    <t>Potrubná časť</t>
  </si>
  <si>
    <t>Časť</t>
  </si>
  <si>
    <t>2</t>
  </si>
  <si>
    <t>{f7c7ca74-955f-4610-bb56-fcec7e717a74}</t>
  </si>
  <si>
    <t>02</t>
  </si>
  <si>
    <t>Stavebná časť</t>
  </si>
  <si>
    <t>{99b1180d-7705-40bc-9335-9ab8fb442cb6}</t>
  </si>
  <si>
    <t>KRYCÍ LIST ROZPOČTU</t>
  </si>
  <si>
    <t>Objekt:</t>
  </si>
  <si>
    <t>SO 01 - Rekonštrukcia HV prípojky</t>
  </si>
  <si>
    <t>Časť:</t>
  </si>
  <si>
    <t>01 - Potrubná časť</t>
  </si>
  <si>
    <t>REKAPITULÁCIA ROZPOČTU</t>
  </si>
  <si>
    <t>Kód dielu - Popis</t>
  </si>
  <si>
    <t>Cena celkom [EUR]</t>
  </si>
  <si>
    <t>Náklady z rozpočtu</t>
  </si>
  <si>
    <t>-1</t>
  </si>
  <si>
    <t xml:space="preserve">M -  Práce a dodávky M</t>
  </si>
  <si>
    <t xml:space="preserve">    23-M -  Montáže potrubia</t>
  </si>
  <si>
    <t xml:space="preserve">      230A - A./ TOVÁRENSKÝ PREDIZOLOVANÝ PODZEMNÝ ROZVOD – OBAL HDPE</t>
  </si>
  <si>
    <t xml:space="preserve">      230B - B./ KLASICKÝ ROZVOD</t>
  </si>
  <si>
    <t xml:space="preserve">        23001 - HVIEZDOSLAVOVA 46, 48</t>
  </si>
  <si>
    <t xml:space="preserve">        23002 - HVIEZDOSLAVOVA 52, 54</t>
  </si>
  <si>
    <t xml:space="preserve">      230D - D./ DEMONTÁŽE</t>
  </si>
  <si>
    <t xml:space="preserve">      713 - Izolácie tepelné</t>
  </si>
  <si>
    <t xml:space="preserve">      783 - Dokončovacie práce - nátery</t>
  </si>
  <si>
    <t xml:space="preserve">      784 - Skúšky potrubí a ostatné práce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</si>
  <si>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</si>
  <si>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</si>
  <si>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</si>
  <si>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</si>
  <si>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</si>
  <si>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</si>
  <si>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</si>
  <si>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</si>
  <si>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</si>
  <si>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</si>
  <si>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</si>
  <si>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</si>
  <si>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</si>
  <si>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</si>
  <si>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 xml:space="preserve"> Práce a dodávky M</t>
  </si>
  <si>
    <t>ROZPOCET</t>
  </si>
  <si>
    <t>23-M</t>
  </si>
  <si>
    <t xml:space="preserve"> Montáže potrubia</t>
  </si>
  <si>
    <t>230A</t>
  </si>
  <si>
    <t>A./ TOVÁRENSKÝ PREDIZOLOVANÝ PODZEMNÝ ROZVOD – OBAL HDPE</t>
  </si>
  <si>
    <t>K</t>
  </si>
  <si>
    <t>A00</t>
  </si>
  <si>
    <t xml:space="preserve">Montáž predizolovaného potrubia </t>
  </si>
  <si>
    <t>súb</t>
  </si>
  <si>
    <t>64</t>
  </si>
  <si>
    <t>3</t>
  </si>
  <si>
    <t>1753255642</t>
  </si>
  <si>
    <t>A01</t>
  </si>
  <si>
    <t>Predizolovaná oceľová rúrka DN 48,3x2,6/125</t>
  </si>
  <si>
    <t>m</t>
  </si>
  <si>
    <t>28486715</t>
  </si>
  <si>
    <t>A01.1</t>
  </si>
  <si>
    <t>Predizolovaná oceľová rúrka DN 48,3x2,6/110</t>
  </si>
  <si>
    <t>-832390730</t>
  </si>
  <si>
    <t>4</t>
  </si>
  <si>
    <t>A02</t>
  </si>
  <si>
    <t>Oblúk predizolovaný oceľový DN 48,3x2,6/125, uhol 90o, R=2,5D (BA5) podľa DIN 2605, resp. R=3xDN, ramená L1,L2=500</t>
  </si>
  <si>
    <t>ks</t>
  </si>
  <si>
    <t>1536908</t>
  </si>
  <si>
    <t>5</t>
  </si>
  <si>
    <t>A02.1</t>
  </si>
  <si>
    <t>Oblúk predizolovaný oceľový DN 48,3x2,6/110, uhol 90o, R=2,5D (BA5) podľa DIN 2605, resp. R=3xDN, ramená L1,L2=500</t>
  </si>
  <si>
    <t>1517115616</t>
  </si>
  <si>
    <t>6</t>
  </si>
  <si>
    <t>A03</t>
  </si>
  <si>
    <t>Zakončovacia manžeta izolácie DN 48,3x2,6/125</t>
  </si>
  <si>
    <t>-1189752607</t>
  </si>
  <si>
    <t>7</t>
  </si>
  <si>
    <t>A03.1</t>
  </si>
  <si>
    <t>Zakončovacia manžeta izolácie DN 48,3x2,6/110</t>
  </si>
  <si>
    <t>-1992288765</t>
  </si>
  <si>
    <t>8</t>
  </si>
  <si>
    <t>A04</t>
  </si>
  <si>
    <t>Labyrintové tesnenie vodotesný klzný prechod potrubia stenou DN 48,3x2,6/125</t>
  </si>
  <si>
    <t>1082316095</t>
  </si>
  <si>
    <t>9</t>
  </si>
  <si>
    <t>A04.1</t>
  </si>
  <si>
    <t>Labyrintové tesnenie vodotesný klzný prechod potrubia stenou DN 48,3x2,6/110</t>
  </si>
  <si>
    <t>-621942671</t>
  </si>
  <si>
    <t>10</t>
  </si>
  <si>
    <t>A05</t>
  </si>
  <si>
    <t>Dilatačné vankúše hr. 40 mm, L=1 m - DN 48,3x2,6/125</t>
  </si>
  <si>
    <t>-657880161</t>
  </si>
  <si>
    <t>11</t>
  </si>
  <si>
    <t>A05.1</t>
  </si>
  <si>
    <t>Dilatačné vankúše hr. 40 mm, L=1 m - DN 48,3x2,6/110</t>
  </si>
  <si>
    <t>142707246</t>
  </si>
  <si>
    <t>12</t>
  </si>
  <si>
    <t>A31</t>
  </si>
  <si>
    <t>Výstražná fólia</t>
  </si>
  <si>
    <t>1314041058</t>
  </si>
  <si>
    <t>13</t>
  </si>
  <si>
    <t>A32</t>
  </si>
  <si>
    <t>Náter syntetický pod izolácie spojok - 2x základný</t>
  </si>
  <si>
    <t>m2</t>
  </si>
  <si>
    <t>-1892168993</t>
  </si>
  <si>
    <t>14</t>
  </si>
  <si>
    <t>A33</t>
  </si>
  <si>
    <t>Príslušenstvo k predizolovanému potrubiu - spojky, zmršť. presuvky atď.</t>
  </si>
  <si>
    <t>-261071535</t>
  </si>
  <si>
    <t>15</t>
  </si>
  <si>
    <t>A36</t>
  </si>
  <si>
    <t>MS: spojka lahčená L1-P</t>
  </si>
  <si>
    <t>559203847</t>
  </si>
  <si>
    <t>16</t>
  </si>
  <si>
    <t>A36.1</t>
  </si>
  <si>
    <t>MS: držiak alarm. drôtu dvojitý H19</t>
  </si>
  <si>
    <t>326935972</t>
  </si>
  <si>
    <t>17</t>
  </si>
  <si>
    <t>A36.2</t>
  </si>
  <si>
    <t>MS: odbočná krabica ACIDUR 6455-11P</t>
  </si>
  <si>
    <t>1711253879</t>
  </si>
  <si>
    <t>18</t>
  </si>
  <si>
    <t>A37</t>
  </si>
  <si>
    <t>Doprava predizolovaného mat. a komponenetov</t>
  </si>
  <si>
    <t>-2052598382</t>
  </si>
  <si>
    <t>230B</t>
  </si>
  <si>
    <t>B./ KLASICKÝ ROZVOD</t>
  </si>
  <si>
    <t>23001</t>
  </si>
  <si>
    <t>HVIEZDOSLAVOVA 46, 48</t>
  </si>
  <si>
    <t>19</t>
  </si>
  <si>
    <t>B101</t>
  </si>
  <si>
    <t>Oceľ. rúrka Ø48,3x2,6/iz bezšvová, materiál STN 11 353 (P235 TR1), podľa EN 10216-1</t>
  </si>
  <si>
    <t>1943874954</t>
  </si>
  <si>
    <t>20</t>
  </si>
  <si>
    <t>B102</t>
  </si>
  <si>
    <t>Oceľový rúrový oblúk Ø48,3x2,6/iz, uhol 90°, R=1,5xDN, podľa STN 13 2200</t>
  </si>
  <si>
    <t>710096836</t>
  </si>
  <si>
    <t>21</t>
  </si>
  <si>
    <t>B103</t>
  </si>
  <si>
    <t>Rúrkový prechod Ø48,3x2,6/iz - Ø33,7x2,6/iz priamy, podľa ON 13 2200</t>
  </si>
  <si>
    <t>1614139132</t>
  </si>
  <si>
    <t>22</t>
  </si>
  <si>
    <t>B104</t>
  </si>
  <si>
    <t>Uzatváracie armatúry, materiál oceľ, T=130ºC - Guľový kohút DN40, PN25, prírubový</t>
  </si>
  <si>
    <t>-1659940075</t>
  </si>
  <si>
    <t>B105</t>
  </si>
  <si>
    <t>Príruba privarovacia s krkom DN40, PN25, podľa EN 1092-1</t>
  </si>
  <si>
    <t>2098631295</t>
  </si>
  <si>
    <t>24</t>
  </si>
  <si>
    <t>B106</t>
  </si>
  <si>
    <t>Prírubový spoj DN40, PN40</t>
  </si>
  <si>
    <t>1518872278</t>
  </si>
  <si>
    <t>25</t>
  </si>
  <si>
    <t>B107</t>
  </si>
  <si>
    <t>Odvzdušnenie potrubia - Uzatvárací ventil DN15, PN25, prírubový, mat. Oceľ</t>
  </si>
  <si>
    <t>1585225253</t>
  </si>
  <si>
    <t>26</t>
  </si>
  <si>
    <t>B107.1</t>
  </si>
  <si>
    <t>Odvzdušnenie potrubia - Príruba privarovacia s krkom DN15, PN40, podľa EN 1092-1</t>
  </si>
  <si>
    <t>1565922195</t>
  </si>
  <si>
    <t>27</t>
  </si>
  <si>
    <t>B107.2</t>
  </si>
  <si>
    <t>Odvzdušnenie potrubia - Prírubový spoj DN15, PN40</t>
  </si>
  <si>
    <t>-2059681977</t>
  </si>
  <si>
    <t>28</t>
  </si>
  <si>
    <t>B107.3</t>
  </si>
  <si>
    <t xml:space="preserve">Odvzdušnenie potrubia - Rúra ø21,3x2,6, STN 42 5715, mat. STN 11 353.1 </t>
  </si>
  <si>
    <t>bm</t>
  </si>
  <si>
    <t>-1148283388</t>
  </si>
  <si>
    <t>29</t>
  </si>
  <si>
    <t>B107.4</t>
  </si>
  <si>
    <t>Odvzdušnenie potrubia - Navarovacia “T“ odbočka, hl.DN40 – odb.DN15 (vyrobiť pri montáži)</t>
  </si>
  <si>
    <t>-1838150768</t>
  </si>
  <si>
    <t>30</t>
  </si>
  <si>
    <t>B107.5</t>
  </si>
  <si>
    <t>Odvzdušnenie potrubia - Rúrový oblúk DN15, uhol 90º, R=1,5xDN, podľa STN 13 2200</t>
  </si>
  <si>
    <t>712490309</t>
  </si>
  <si>
    <t>23002</t>
  </si>
  <si>
    <t>HVIEZDOSLAVOVA 52, 54</t>
  </si>
  <si>
    <t>31</t>
  </si>
  <si>
    <t>-818584792</t>
  </si>
  <si>
    <t>32</t>
  </si>
  <si>
    <t>-1223868289</t>
  </si>
  <si>
    <t>33</t>
  </si>
  <si>
    <t>-288344373</t>
  </si>
  <si>
    <t>34</t>
  </si>
  <si>
    <t>-423447038</t>
  </si>
  <si>
    <t>35</t>
  </si>
  <si>
    <t>581929378</t>
  </si>
  <si>
    <t>36</t>
  </si>
  <si>
    <t>-1699133459</t>
  </si>
  <si>
    <t>37</t>
  </si>
  <si>
    <t>B207</t>
  </si>
  <si>
    <t>Vypúšťanie potrubia + prepoj - Uzatvárací ventil DN15, PN25, prírubový, mat. Oceľ</t>
  </si>
  <si>
    <t>-1379156381</t>
  </si>
  <si>
    <t>38</t>
  </si>
  <si>
    <t>B207.1</t>
  </si>
  <si>
    <t>Vypúšťanie potrubia + prepoj - Príruba privarovacia s krkom DN15, PN40, podľa EN 1092-1</t>
  </si>
  <si>
    <t>1676573842</t>
  </si>
  <si>
    <t>39</t>
  </si>
  <si>
    <t>B207.2</t>
  </si>
  <si>
    <t>Vypúšťanie potrubia + prepoj - Prírubový spoj DN15, PN40</t>
  </si>
  <si>
    <t>675250316</t>
  </si>
  <si>
    <t>40</t>
  </si>
  <si>
    <t>B207.3</t>
  </si>
  <si>
    <t>Vypúšťanie potrubia + prepoj - Rúra ø21,3x2,6, STN 42 5715, mat. STN 11 353.1</t>
  </si>
  <si>
    <t>-2078272442</t>
  </si>
  <si>
    <t>41</t>
  </si>
  <si>
    <t>B207.4</t>
  </si>
  <si>
    <t>Vypúšťanie potrubia + prepoj - Tvarovka “T“, hl. DN15 – odb. DN15, podľa STN 13 2200</t>
  </si>
  <si>
    <t>854060208</t>
  </si>
  <si>
    <t>42</t>
  </si>
  <si>
    <t>B207.5</t>
  </si>
  <si>
    <t xml:space="preserve">Vypúšťanie potrubia + prepoj - Navarovacia “T“ odbočka, hl.DN40 – odb.DN15 (vyrobiť pri montáži) </t>
  </si>
  <si>
    <t>1982416587</t>
  </si>
  <si>
    <t>43</t>
  </si>
  <si>
    <t>B207.6</t>
  </si>
  <si>
    <t>Vypúšťanie potrubia + prepoj - Rúrový oblúk DN15, uhol 90º, R=1,5xDN, podľa STN 13 2200</t>
  </si>
  <si>
    <t>-924541129</t>
  </si>
  <si>
    <t>230D</t>
  </si>
  <si>
    <t>D./ DEMONTÁŽE</t>
  </si>
  <si>
    <t>44</t>
  </si>
  <si>
    <t>230080451.S</t>
  </si>
  <si>
    <t>Demontáž existujúcich horúcovodných rozvodov + uloženia, armatúry</t>
  </si>
  <si>
    <t>kg</t>
  </si>
  <si>
    <t>897350998</t>
  </si>
  <si>
    <t>45</t>
  </si>
  <si>
    <t>713400832.S</t>
  </si>
  <si>
    <t>Odstránenie tepelnej izolácie potrubia vrátane povrchovej úpravy</t>
  </si>
  <si>
    <t>-1608787291</t>
  </si>
  <si>
    <t>46</t>
  </si>
  <si>
    <t>979081111.S</t>
  </si>
  <si>
    <t>Odvoz sutiny a demont. materiálu na skládku do 10 km</t>
  </si>
  <si>
    <t>t</t>
  </si>
  <si>
    <t>1988941717</t>
  </si>
  <si>
    <t>47</t>
  </si>
  <si>
    <t>979089612.S</t>
  </si>
  <si>
    <t>Poplatok za skladovanie - iné odpady zo stavieb a demolácií (17 09), ostatné - tepelné izolácie potrubí</t>
  </si>
  <si>
    <t>-2078950233</t>
  </si>
  <si>
    <t>713</t>
  </si>
  <si>
    <t>Izolácie tepelné</t>
  </si>
  <si>
    <t>48</t>
  </si>
  <si>
    <t>713411121.S</t>
  </si>
  <si>
    <t>Montáž izolácie tepelnej potrubia a ohybov pásmi s Al fóliou pripevnenými oceľovým drôtom jednovrstvová</t>
  </si>
  <si>
    <t>-1187475726</t>
  </si>
  <si>
    <t>49</t>
  </si>
  <si>
    <t>631470001400.S</t>
  </si>
  <si>
    <t>Lamelová rohož z minerálnej vlny hr. 40 mm s hliníkovou fóliou na izoláciu zakrivených plôch a potrubí</t>
  </si>
  <si>
    <t>-1061151872</t>
  </si>
  <si>
    <t>50</t>
  </si>
  <si>
    <t>713530287</t>
  </si>
  <si>
    <t>Izolácia tepelná - Guľový kohút DN40, PN25 - kazetové snímateľné púzdro+AL fólia</t>
  </si>
  <si>
    <t>-476781397</t>
  </si>
  <si>
    <t>51</t>
  </si>
  <si>
    <t>713530298</t>
  </si>
  <si>
    <t>Izolácia tepelná - Uzatvárací ventil DN15, PN25 - kazetové snímateľné púzdro+AL fólia</t>
  </si>
  <si>
    <t>-709739796</t>
  </si>
  <si>
    <t>783</t>
  </si>
  <si>
    <t>Dokončovacie práce - nátery</t>
  </si>
  <si>
    <t>52</t>
  </si>
  <si>
    <t>783222101</t>
  </si>
  <si>
    <t>Nátery syntetické základné 2x, pod tepelnú izoláciu</t>
  </si>
  <si>
    <t>-1610201436</t>
  </si>
  <si>
    <t>784</t>
  </si>
  <si>
    <t>Skúšky potrubí a ostatné práce</t>
  </si>
  <si>
    <t>53</t>
  </si>
  <si>
    <t>230991</t>
  </si>
  <si>
    <t>Presun a vyloženie materiálu na stavbe</t>
  </si>
  <si>
    <t>%</t>
  </si>
  <si>
    <t>-1559682050</t>
  </si>
  <si>
    <t>54</t>
  </si>
  <si>
    <t>230992</t>
  </si>
  <si>
    <t>Nepredvídané práce</t>
  </si>
  <si>
    <t>-1510641656</t>
  </si>
  <si>
    <t>55</t>
  </si>
  <si>
    <t>230120016.S</t>
  </si>
  <si>
    <t>Odmasťovanie potrubia DN 40</t>
  </si>
  <si>
    <t>-1755135849</t>
  </si>
  <si>
    <t>56</t>
  </si>
  <si>
    <t>230120042.S</t>
  </si>
  <si>
    <t>Čistenie potrubia prefúkavaním alebo preplachovaním DN 40</t>
  </si>
  <si>
    <t>2009812947</t>
  </si>
  <si>
    <t>57</t>
  </si>
  <si>
    <t>230163007.S</t>
  </si>
  <si>
    <t>Kontrolné prežiarenie zvarov Iridiom 192, cez 2 steny, film D4, rúrka D=48-63.5 mm, t=1.0-6.5 mm; 2 exp.</t>
  </si>
  <si>
    <t>-1255065478</t>
  </si>
  <si>
    <t>58</t>
  </si>
  <si>
    <t>230170001.S</t>
  </si>
  <si>
    <t>Príprava pre skúšku tesnosti DN do - 40</t>
  </si>
  <si>
    <t>úsek</t>
  </si>
  <si>
    <t>-1521875961</t>
  </si>
  <si>
    <t>59</t>
  </si>
  <si>
    <t>230170011.S</t>
  </si>
  <si>
    <t>Skúška tesnosti potrubia podľa STN 13 0020 do DN 40</t>
  </si>
  <si>
    <t>-1267771466</t>
  </si>
  <si>
    <t>60</t>
  </si>
  <si>
    <t>230230031.2</t>
  </si>
  <si>
    <t>Úradná skúška vyhradeného tlakového zariadenia - viď Vyhláška MPSVaR č.508/2009 Z.z. § 13</t>
  </si>
  <si>
    <t>-681841355</t>
  </si>
  <si>
    <t>61</t>
  </si>
  <si>
    <t>230230031.S</t>
  </si>
  <si>
    <t>Komplexné skúšky rozvodu do DN 50 (tlaková, dilatačná, stavebná, záverečná kontrola)</t>
  </si>
  <si>
    <t>2142430951</t>
  </si>
  <si>
    <t>VRN</t>
  </si>
  <si>
    <t>Vedľajšie rozpočtové náklady</t>
  </si>
  <si>
    <t>62</t>
  </si>
  <si>
    <t>0006000</t>
  </si>
  <si>
    <t>Zariadenie staveniska - prevádzkové kancelárie, sklady, komunikácie, oplotenie, energie, prípojky ZS, stráženie, dopr. značenie a iné</t>
  </si>
  <si>
    <t>1024</t>
  </si>
  <si>
    <t>487285131</t>
  </si>
  <si>
    <t>02 - Stavebná časť</t>
  </si>
  <si>
    <t>HSV - Práce a dodávky HSV</t>
  </si>
  <si>
    <t xml:space="preserve">    1 - Zemné práce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</si>
  <si>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</si>
  <si>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</si>
  <si>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</si>
  <si>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</si>
  <si>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</si>
  <si>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  998 - Doprava a odvoz sute</t>
  </si>
  <si>
    <t xml:space="preserve">    99 - Presun hmôt HSV</t>
  </si>
  <si>
    <t>PSV - Práce a dodávky PSV</t>
  </si>
  <si>
    <t xml:space="preserve">    711 - Izolácie proti vode a vlhkosti</t>
  </si>
  <si>
    <t xml:space="preserve">    46-M - Zemné práce vykonávané pri externých montážnych prácach</t>
  </si>
  <si>
    <t xml:space="preserve">VRN -      Vedľajšie rozpočtové náklady</t>
  </si>
  <si>
    <t>HSV</t>
  </si>
  <si>
    <t>Práce a dodávky HSV</t>
  </si>
  <si>
    <t>Zemné práce</t>
  </si>
  <si>
    <t>121101111.S</t>
  </si>
  <si>
    <t>Odstránenie ornice s vodor. premiestn. na hromady, so zložením na vzdialenosť do 100 m a do 100 m3</t>
  </si>
  <si>
    <t>m3</t>
  </si>
  <si>
    <t>946169185</t>
  </si>
  <si>
    <t>113106612.S</t>
  </si>
  <si>
    <t xml:space="preserve">Rozoberanie zámkovej dlažby všetkých druhov v ploche nad 20 m2,  -0,26000t</t>
  </si>
  <si>
    <t>-84018781</t>
  </si>
  <si>
    <t>113205111.S</t>
  </si>
  <si>
    <t xml:space="preserve">Vytrhanie obrúb betónových, chodníkových ležatých,  -0,23000t</t>
  </si>
  <si>
    <t>1954660432</t>
  </si>
  <si>
    <t>113205121.S</t>
  </si>
  <si>
    <t xml:space="preserve">Vytrhanie obrúb betónových, cestných ležatých,  -0,29000t</t>
  </si>
  <si>
    <t>-236187336</t>
  </si>
  <si>
    <t>113307122.S</t>
  </si>
  <si>
    <t xml:space="preserve">Odstránenie podkladu v ploche do 200 m2 z kameniva hrubého drveného, hr.100 do 200 mm,  -0,23500t</t>
  </si>
  <si>
    <t>1638846190</t>
  </si>
  <si>
    <t>113307123.S</t>
  </si>
  <si>
    <t xml:space="preserve">Odstránenie podkladu v ploche do 200 m2 z kameniva hrubého drveného, hr.200 do 300 mm,  -0,40000t</t>
  </si>
  <si>
    <t>-332239214</t>
  </si>
  <si>
    <t>132301201.S</t>
  </si>
  <si>
    <t>Výkop ryhy šírky 600-2000mm hor 4 do 100 m3</t>
  </si>
  <si>
    <t>-1202605718</t>
  </si>
  <si>
    <t>132301209.S</t>
  </si>
  <si>
    <t>Príplatok za lepivosť pri hĺbení rýh š. nad 600 do 2 000 mm zapažených i nezapažených, s urovnaním dna v hornine 4</t>
  </si>
  <si>
    <t>2027602562</t>
  </si>
  <si>
    <t>151101101.S</t>
  </si>
  <si>
    <t>Paženie a rozopretie stien rýh pre podzemné vedenie, príložné do 2 m</t>
  </si>
  <si>
    <t>-1591424067</t>
  </si>
  <si>
    <t>151101111.S</t>
  </si>
  <si>
    <t>Odstránenie paženia rýh pre podzemné vedenie, príložné hĺbky do 2 m</t>
  </si>
  <si>
    <t>-492302303</t>
  </si>
  <si>
    <t>162501102.S</t>
  </si>
  <si>
    <t>Vodorovné premiestnenie výkopku po spevnenej ceste z horniny tr.1-4, do 100 m3 na vzdialenosť do 3000 m</t>
  </si>
  <si>
    <t>-1790225903</t>
  </si>
  <si>
    <t>162501105.S</t>
  </si>
  <si>
    <t>Vodorovné premiestnenie výkopku po spevnenej ceste z horniny tr.1-4, do 100 m3, príplatok k cene za každých ďalšich a začatých 1000 m</t>
  </si>
  <si>
    <t>1585887819</t>
  </si>
  <si>
    <t>167101101.S</t>
  </si>
  <si>
    <t>Nakladanie neuľahnutého výkopku z hornín tr.1-4 do 100 m3</t>
  </si>
  <si>
    <t>-1919430882</t>
  </si>
  <si>
    <t>171201201.S</t>
  </si>
  <si>
    <t>Uloženie sypaniny na skládky do 100 m3</t>
  </si>
  <si>
    <t>-99203834</t>
  </si>
  <si>
    <t>171209002.S</t>
  </si>
  <si>
    <t>Poplatok za skládku - zemina a kamenivo (17 05) ostatné</t>
  </si>
  <si>
    <t>-1160350128</t>
  </si>
  <si>
    <t>174101001.S</t>
  </si>
  <si>
    <t>Zásyp sypaninou so zhutnením jám, šachiet, rýh, zárezov alebo okolo objektov do 100 m3</t>
  </si>
  <si>
    <t>-900248601</t>
  </si>
  <si>
    <t>451573111.S</t>
  </si>
  <si>
    <t>Lôžko pod potrubie, stoky a drobné objekty, v otvorenom výkope z piesku a štrkopiesku do 63 mm</t>
  </si>
  <si>
    <t>1292907632</t>
  </si>
  <si>
    <t>175101101.S</t>
  </si>
  <si>
    <t>Obsyp potrubia sypaninou z vhodných hornín 1 až 4 bez prehodenia sypaniny</t>
  </si>
  <si>
    <t>-772998016</t>
  </si>
  <si>
    <t>581530000400.S</t>
  </si>
  <si>
    <t xml:space="preserve">Piesok  frakcia 0- 8 mm</t>
  </si>
  <si>
    <t>997594764</t>
  </si>
  <si>
    <t>180401213.S</t>
  </si>
  <si>
    <t>Založenie trávnika lúčneho výsevom na svahu nad 1:2 do 1:1</t>
  </si>
  <si>
    <t>-833346512</t>
  </si>
  <si>
    <t>005720001300.S</t>
  </si>
  <si>
    <t>Osivá tráv - trávové semeno</t>
  </si>
  <si>
    <t>1947707787</t>
  </si>
  <si>
    <t>181301102.S</t>
  </si>
  <si>
    <t>Rozprestretie ornice v rovine, plocha do 500 m2, hr.do 150 mm</t>
  </si>
  <si>
    <t>-1842018958</t>
  </si>
  <si>
    <t>182001111.S</t>
  </si>
  <si>
    <t>Plošná úprava terénu pri nerovnostiach terénu nad 50-100 mm v rovine alebo na svahu do 1:5</t>
  </si>
  <si>
    <t>2040755103</t>
  </si>
  <si>
    <t>Zvislé a kompletné konštrukcie</t>
  </si>
  <si>
    <t>388129720.S</t>
  </si>
  <si>
    <t>Montáž dielca prefabrikovaného kanála zo železobetónu, krycia doska hmotnosti do 1 t.</t>
  </si>
  <si>
    <t>1329202826</t>
  </si>
  <si>
    <t>592240002000</t>
  </si>
  <si>
    <t xml:space="preserve">Doska ochranná prefabrikovaná ATYP  1200x800x100 mm</t>
  </si>
  <si>
    <t>-1325638313</t>
  </si>
  <si>
    <t>P</t>
  </si>
  <si>
    <t>Poznámka k položke:_x000d_
PS - kramlové oceľové stupadlo s PE povlakom</t>
  </si>
  <si>
    <t>Komunikácie</t>
  </si>
  <si>
    <t>916362112.S</t>
  </si>
  <si>
    <t>Osadenie cestného obrubníka betónového stojatého do lôžka z betónu prostého tr. C 16/20 s bočnou oporou</t>
  </si>
  <si>
    <t>1403402720</t>
  </si>
  <si>
    <t>592170000900.S</t>
  </si>
  <si>
    <t>Obrubník cestný bez skosenia rovný, lxšxv 1000x150x260 mm</t>
  </si>
  <si>
    <t>-2069828737</t>
  </si>
  <si>
    <t>916561111.S</t>
  </si>
  <si>
    <t>Osadenie záhonového alebo parkového obrubníka betón., do lôžka z bet. pros. tr. C 12/15 s bočnou oporou</t>
  </si>
  <si>
    <t>473069644</t>
  </si>
  <si>
    <t>592170001800.S</t>
  </si>
  <si>
    <t>Obrubník parkový, lxšxv 1000x50x200 mm, prírodný</t>
  </si>
  <si>
    <t>-834110842</t>
  </si>
  <si>
    <t>564831111.S</t>
  </si>
  <si>
    <t>Podklad zo štrkodrviny s rozprestretím a zhutnením, po zhutnení hr. 100 mm</t>
  </si>
  <si>
    <t>2141975451</t>
  </si>
  <si>
    <t>564841112.S</t>
  </si>
  <si>
    <t>Podklad zo štrkodrviny s rozprestretím a zhutnením, po zhutnení hr. 130 mm</t>
  </si>
  <si>
    <t>218786678</t>
  </si>
  <si>
    <t>5648711111.S</t>
  </si>
  <si>
    <t>Podklad zo štrkodrviny s rozprestretím a zhutnením, po zhutnení hr. 300 mm</t>
  </si>
  <si>
    <t>-227807492</t>
  </si>
  <si>
    <t>596911141.S</t>
  </si>
  <si>
    <t>Kladenie betónovej zámkovej dlažby komunikácií pre peších hr. 60 mm pre peších do 50 m2 so zriadením lôžka z kameniva hr. 30 mm</t>
  </si>
  <si>
    <t>-756508040</t>
  </si>
  <si>
    <t>592460007700.S</t>
  </si>
  <si>
    <t>Dlažba betónová škárová, rozmer 200x165x60 mm, prírodná</t>
  </si>
  <si>
    <t>-1292162856</t>
  </si>
  <si>
    <t>Úpravy povrchov, podlahy, osadenie</t>
  </si>
  <si>
    <t>612460364.S</t>
  </si>
  <si>
    <t>Vnútorná omietka stien vápennocementová, strojné miešanie, ručné nanášanie, hr. 15 mm + maľba</t>
  </si>
  <si>
    <t>-1095781563</t>
  </si>
  <si>
    <t>625250248.S</t>
  </si>
  <si>
    <t xml:space="preserve">Kontaktný zatepľovací systém hr. 100 mm  - štandardné riešenie + tenkovrst.omietka</t>
  </si>
  <si>
    <t>-1666685270</t>
  </si>
  <si>
    <t>Rúrové vedenie</t>
  </si>
  <si>
    <t>8943021301.S</t>
  </si>
  <si>
    <t>Obetónovanie potrubia z betónu obyčajného C 25/30</t>
  </si>
  <si>
    <t>-950776413</t>
  </si>
  <si>
    <t>Ostatné konštrukcie a práce-búranie</t>
  </si>
  <si>
    <t>962031132.S</t>
  </si>
  <si>
    <t xml:space="preserve">Búranie primurovky z tehál pálených, hr. do 150 mm,  - kanál</t>
  </si>
  <si>
    <t>417733005</t>
  </si>
  <si>
    <t>9620311321.S</t>
  </si>
  <si>
    <t xml:space="preserve">Búranie primurovky z tehál pálených, hr. do 150 mm,  - prestupy</t>
  </si>
  <si>
    <t>-175625873</t>
  </si>
  <si>
    <t>962051115.S</t>
  </si>
  <si>
    <t xml:space="preserve">Búranie priečok alebo vybúranie otvorov plochy nad 4 m2 železobetónových hr. do 100 mm,  -0,16800t - kanál/kolektor</t>
  </si>
  <si>
    <t>-814084996</t>
  </si>
  <si>
    <t>963015141.S</t>
  </si>
  <si>
    <t xml:space="preserve">Demontáž prefabrikovanej krycej dosky kanála, šachty, žumpy do 1,0 t,  -0,3400t</t>
  </si>
  <si>
    <t>-903961824</t>
  </si>
  <si>
    <t>965043431.S</t>
  </si>
  <si>
    <t xml:space="preserve">Búranie podkladov mazanín,betón s poterom,teracom hr.do 150 mm,  plochy do 4 m2 -2,20000t</t>
  </si>
  <si>
    <t>-1883343206</t>
  </si>
  <si>
    <t>9650434311.S</t>
  </si>
  <si>
    <t>Búranie dna šachty ,betón s poterom, hr.do 150 mm, plochy do 4 m2 -2,20000t</t>
  </si>
  <si>
    <t>526217510</t>
  </si>
  <si>
    <t>971033561.S</t>
  </si>
  <si>
    <t xml:space="preserve">Vybúranie otvorov v murive tehl. plochy do 1 m2 hr. do 500 mm,  -1,87500t - PRESTUPY STENOU</t>
  </si>
  <si>
    <t>1532746157</t>
  </si>
  <si>
    <t>979024441.S</t>
  </si>
  <si>
    <t>Očistenie vybúraných obrubníkov, krajníkov, dosiek alebo panelov z akéhokoľvek lôžka</t>
  </si>
  <si>
    <t>905028016</t>
  </si>
  <si>
    <t>979071121.S</t>
  </si>
  <si>
    <t>Očistenie vybúranej zámkovej dlažby</t>
  </si>
  <si>
    <t>-1017791082</t>
  </si>
  <si>
    <t>7123008321.S</t>
  </si>
  <si>
    <t xml:space="preserve">Odstránenie hydroizolácie dvojvrstvovej,  -0,01000t - prestupy</t>
  </si>
  <si>
    <t>474662985</t>
  </si>
  <si>
    <t>712300832.S</t>
  </si>
  <si>
    <t xml:space="preserve">Odstránenie hydroizolácie dvojvrstvovej,  -0,01000t - rozvody</t>
  </si>
  <si>
    <t>-1670103105</t>
  </si>
  <si>
    <t>998</t>
  </si>
  <si>
    <t>Doprava a odvoz sute</t>
  </si>
  <si>
    <t>Odvoz sutiny a vybúraných hmôt na skládku do 1 km</t>
  </si>
  <si>
    <t>-252095704</t>
  </si>
  <si>
    <t>979081121.S</t>
  </si>
  <si>
    <t>Odvoz sutiny a vybúraných hmôt na skládku za každý ďalší 1 km</t>
  </si>
  <si>
    <t>-1568837489</t>
  </si>
  <si>
    <t>979082111.S</t>
  </si>
  <si>
    <t>Vnútrostavenisková doprava sutiny a vybúraných hmôt do 10 m</t>
  </si>
  <si>
    <t>-2103530760</t>
  </si>
  <si>
    <t>979089012.S</t>
  </si>
  <si>
    <t>Poplatok za skládku - betón, tehly, dlaždice (17 01) ostatné</t>
  </si>
  <si>
    <t>-1573134130</t>
  </si>
  <si>
    <t>99</t>
  </si>
  <si>
    <t>Presun hmôt HSV</t>
  </si>
  <si>
    <t>998272201.S</t>
  </si>
  <si>
    <t>-1842373517</t>
  </si>
  <si>
    <t>PSV</t>
  </si>
  <si>
    <t>Práce a dodávky PSV</t>
  </si>
  <si>
    <t>711</t>
  </si>
  <si>
    <t>Izolácie proti vode a vlhkosti</t>
  </si>
  <si>
    <t>711142559.S</t>
  </si>
  <si>
    <t xml:space="preserve">Zhotovenie  izolácie proti zemnej vlhkosti a tlakovej vode zvislá NAIP pritavením</t>
  </si>
  <si>
    <t>1070450208</t>
  </si>
  <si>
    <t>628310001000.S</t>
  </si>
  <si>
    <t>Pás asfaltový modifikovaný</t>
  </si>
  <si>
    <t>-1486601327</t>
  </si>
  <si>
    <t>998711101.S</t>
  </si>
  <si>
    <t>Presun hmôt pre izoláciu proti vode v objektoch výšky do 6 m</t>
  </si>
  <si>
    <t>1917406538</t>
  </si>
  <si>
    <t>46-M</t>
  </si>
  <si>
    <t>Zemné práce vykonávané pri externých montážnych prácach</t>
  </si>
  <si>
    <t>460490012.S</t>
  </si>
  <si>
    <t>Rozvinutie a uloženie výstražnej fólie z PVC do ryhy, šírka do 33 cm</t>
  </si>
  <si>
    <t>-1790546340</t>
  </si>
  <si>
    <t>2830002000</t>
  </si>
  <si>
    <t>Fólia výstražná nad HV potrubím</t>
  </si>
  <si>
    <t>128</t>
  </si>
  <si>
    <t>1448393718</t>
  </si>
  <si>
    <t xml:space="preserve">     Vedľajšie rozpočtové náklady</t>
  </si>
  <si>
    <t>000600011</t>
  </si>
  <si>
    <t>Zariadenie staveniska - prevádzkové kancelárie, sklady, komunikácie, oplotenie, energie, prípojky ZS, stráženie, dopr.značenie</t>
  </si>
  <si>
    <t>-1143047039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</si>
</sst>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6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/>
    <xf numFmtId="0" fontId="9" fillId="0" borderId="0" xfId="0" applyFont="1" applyAlignment="1">
      <alignment horizontal="left"/>
    </xf>
    <xf numFmtId="0" fontId="9" fillId="0" borderId="0" xfId="0" applyFont="1" applyAlignment="1" applyProtection="1">
      <protection locked="0"/>
    </xf>
    <xf numFmtId="4" fontId="9" fillId="0" borderId="0" xfId="0" applyNumberFormat="1" applyFont="1" applyAlignment="1"/>
    <xf numFmtId="0" fontId="9" fillId="0" borderId="14" xfId="0" applyFont="1" applyBorder="1" applyAlignment="1"/>
    <xf numFmtId="0" fontId="9" fillId="0" borderId="0" xfId="0" applyFont="1" applyBorder="1" applyAlignment="1"/>
    <xf numFmtId="166" fontId="9" fillId="0" borderId="0" xfId="0" applyNumberFormat="1" applyFont="1" applyBorder="1" applyAlignment="1"/>
    <xf numFmtId="166" fontId="9" fillId="0" borderId="15" xfId="0" applyNumberFormat="1" applyFont="1" applyBorder="1" applyAlignme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="1" customFormat="1" ht="36.96" customHeight="1">
      <c r="AR2" s="15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="1" customFormat="1" ht="24.96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="1" customFormat="1" ht="12" customHeight="1">
      <c r="B5" s="19"/>
      <c r="D5" s="23" t="s">
        <v>12</v>
      </c>
      <c r="K5" s="24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9"/>
      <c r="BE5" s="25" t="s">
        <v>14</v>
      </c>
      <c r="BS5" s="16" t="s">
        <v>6</v>
      </c>
    </row>
    <row r="6" s="1" customFormat="1" ht="36.96" customHeight="1">
      <c r="B6" s="19"/>
      <c r="D6" s="26" t="s">
        <v>15</v>
      </c>
      <c r="K6" s="27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9"/>
      <c r="BE6" s="28"/>
      <c r="BS6" s="16" t="s">
        <v>6</v>
      </c>
    </row>
    <row r="7" s="1" customFormat="1" ht="12" customHeight="1">
      <c r="B7" s="19"/>
      <c r="D7" s="29" t="s">
        <v>17</v>
      </c>
      <c r="K7" s="24" t="s">
        <v>1</v>
      </c>
      <c r="AK7" s="29" t="s">
        <v>18</v>
      </c>
      <c r="AN7" s="24" t="s">
        <v>1</v>
      </c>
      <c r="AR7" s="19"/>
      <c r="BE7" s="28"/>
      <c r="BS7" s="16" t="s">
        <v>6</v>
      </c>
    </row>
    <row r="8" s="1" customFormat="1" ht="12" customHeight="1">
      <c r="B8" s="19"/>
      <c r="D8" s="29" t="s">
        <v>19</v>
      </c>
      <c r="K8" s="24" t="s">
        <v>20</v>
      </c>
      <c r="AK8" s="29" t="s">
        <v>21</v>
      </c>
      <c r="AN8" s="30" t="s">
        <v>22</v>
      </c>
      <c r="AR8" s="19"/>
      <c r="BE8" s="28"/>
      <c r="BS8" s="16" t="s">
        <v>6</v>
      </c>
    </row>
    <row r="9" s="1" customFormat="1" ht="14.4" customHeight="1">
      <c r="B9" s="19"/>
      <c r="AR9" s="19"/>
      <c r="BE9" s="28"/>
      <c r="BS9" s="16" t="s">
        <v>6</v>
      </c>
    </row>
    <row r="10" s="1" customFormat="1" ht="12" customHeight="1">
      <c r="B10" s="19"/>
      <c r="D10" s="29" t="s">
        <v>23</v>
      </c>
      <c r="AK10" s="29" t="s">
        <v>24</v>
      </c>
      <c r="AN10" s="24" t="s">
        <v>1</v>
      </c>
      <c r="AR10" s="19"/>
      <c r="BE10" s="28"/>
      <c r="BS10" s="16" t="s">
        <v>6</v>
      </c>
    </row>
    <row r="11" s="1" customFormat="1" ht="18.48" customHeight="1">
      <c r="B11" s="19"/>
      <c r="E11" s="24" t="s">
        <v>25</v>
      </c>
      <c r="AK11" s="29" t="s">
        <v>26</v>
      </c>
      <c r="AN11" s="24" t="s">
        <v>1</v>
      </c>
      <c r="AR11" s="19"/>
      <c r="BE11" s="28"/>
      <c r="BS11" s="16" t="s">
        <v>6</v>
      </c>
    </row>
    <row r="12" s="1" customFormat="1" ht="6.96" customHeight="1">
      <c r="B12" s="19"/>
      <c r="AR12" s="19"/>
      <c r="BE12" s="28"/>
      <c r="BS12" s="16" t="s">
        <v>6</v>
      </c>
    </row>
    <row r="13" s="1" customFormat="1" ht="12" customHeight="1">
      <c r="B13" s="19"/>
      <c r="D13" s="29" t="s">
        <v>27</v>
      </c>
      <c r="AK13" s="29" t="s">
        <v>24</v>
      </c>
      <c r="AN13" s="31" t="s">
        <v>28</v>
      </c>
      <c r="AR13" s="19"/>
      <c r="BE13" s="28"/>
      <c r="BS13" s="16" t="s">
        <v>6</v>
      </c>
    </row>
    <row r="14">
      <c r="B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N14" s="31" t="s">
        <v>28</v>
      </c>
      <c r="AR14" s="19"/>
      <c r="BE14" s="28"/>
      <c r="BS14" s="16" t="s">
        <v>6</v>
      </c>
    </row>
    <row r="15" s="1" customFormat="1" ht="6.96" customHeight="1">
      <c r="B15" s="19"/>
      <c r="AR15" s="19"/>
      <c r="BE15" s="28"/>
      <c r="BS15" s="16" t="s">
        <v>3</v>
      </c>
    </row>
    <row r="16" s="1" customFormat="1" ht="12" customHeight="1">
      <c r="B16" s="19"/>
      <c r="D16" s="29" t="s">
        <v>29</v>
      </c>
      <c r="AK16" s="29" t="s">
        <v>24</v>
      </c>
      <c r="AN16" s="24" t="s">
        <v>1</v>
      </c>
      <c r="AR16" s="19"/>
      <c r="BE16" s="28"/>
      <c r="BS16" s="16" t="s">
        <v>3</v>
      </c>
    </row>
    <row r="17" s="1" customFormat="1" ht="18.48" customHeight="1">
      <c r="B17" s="19"/>
      <c r="E17" s="24" t="s">
        <v>30</v>
      </c>
      <c r="AK17" s="29" t="s">
        <v>26</v>
      </c>
      <c r="AN17" s="24" t="s">
        <v>1</v>
      </c>
      <c r="AR17" s="19"/>
      <c r="BE17" s="28"/>
      <c r="BS17" s="16" t="s">
        <v>31</v>
      </c>
    </row>
    <row r="18" s="1" customFormat="1" ht="6.96" customHeight="1">
      <c r="B18" s="19"/>
      <c r="AR18" s="19"/>
      <c r="BE18" s="28"/>
      <c r="BS18" s="16" t="s">
        <v>6</v>
      </c>
    </row>
    <row r="19" s="1" customFormat="1" ht="12" customHeight="1">
      <c r="B19" s="19"/>
      <c r="D19" s="29" t="s">
        <v>32</v>
      </c>
      <c r="AK19" s="29" t="s">
        <v>24</v>
      </c>
      <c r="AN19" s="24" t="s">
        <v>1</v>
      </c>
      <c r="AR19" s="19"/>
      <c r="BE19" s="28"/>
      <c r="BS19" s="16" t="s">
        <v>6</v>
      </c>
    </row>
    <row r="20" s="1" customFormat="1" ht="18.48" customHeight="1">
      <c r="B20" s="19"/>
      <c r="E20" s="24" t="s">
        <v>33</v>
      </c>
      <c r="AK20" s="29" t="s">
        <v>26</v>
      </c>
      <c r="AN20" s="24" t="s">
        <v>1</v>
      </c>
      <c r="AR20" s="19"/>
      <c r="BE20" s="28"/>
      <c r="BS20" s="16" t="s">
        <v>31</v>
      </c>
    </row>
    <row r="21" s="1" customFormat="1" ht="6.96" customHeight="1">
      <c r="B21" s="19"/>
      <c r="AR21" s="19"/>
      <c r="BE21" s="28"/>
    </row>
    <row r="22" s="1" customFormat="1" ht="12" customHeight="1">
      <c r="B22" s="19"/>
      <c r="D22" s="29" t="s">
        <v>34</v>
      </c>
      <c r="AR22" s="19"/>
      <c r="BE22" s="28"/>
    </row>
    <row r="23" s="1" customFormat="1" ht="16.5" customHeight="1">
      <c r="B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E23" s="28"/>
    </row>
    <row r="24" s="1" customFormat="1" ht="6.96" customHeight="1">
      <c r="B24" s="19"/>
      <c r="AR24" s="19"/>
      <c r="BE24" s="28"/>
    </row>
    <row r="25" s="1" customFormat="1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E25" s="28"/>
    </row>
    <row r="26" s="2" customFormat="1" ht="25.92" customHeight="1">
      <c r="A26" s="35"/>
      <c r="B26" s="36"/>
      <c r="C26" s="35"/>
      <c r="D26" s="37" t="s">
        <v>35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5"/>
      <c r="AQ26" s="35"/>
      <c r="AR26" s="36"/>
      <c r="BE26" s="28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28"/>
    </row>
    <row r="28" s="2" customForma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36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37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38</v>
      </c>
      <c r="AL28" s="40"/>
      <c r="AM28" s="40"/>
      <c r="AN28" s="40"/>
      <c r="AO28" s="40"/>
      <c r="AP28" s="35"/>
      <c r="AQ28" s="35"/>
      <c r="AR28" s="36"/>
      <c r="BE28" s="28"/>
    </row>
    <row r="29" s="3" customFormat="1" ht="14.4" customHeight="1">
      <c r="A29" s="3"/>
      <c r="B29" s="41"/>
      <c r="C29" s="3"/>
      <c r="D29" s="29" t="s">
        <v>39</v>
      </c>
      <c r="E29" s="3"/>
      <c r="F29" s="42" t="s">
        <v>40</v>
      </c>
      <c r="G29" s="3"/>
      <c r="H29" s="3"/>
      <c r="I29" s="3"/>
      <c r="J29" s="3"/>
      <c r="K29" s="3"/>
      <c r="L29" s="43">
        <v>0.23000000000000001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5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5">
        <f>ROUND(AV94, 2)</f>
        <v>0</v>
      </c>
      <c r="AL29" s="44"/>
      <c r="AM29" s="44"/>
      <c r="AN29" s="44"/>
      <c r="AO29" s="44"/>
      <c r="AP29" s="44"/>
      <c r="AQ29" s="44"/>
      <c r="AR29" s="46"/>
      <c r="AS29" s="44"/>
      <c r="AT29" s="44"/>
      <c r="AU29" s="44"/>
      <c r="AV29" s="44"/>
      <c r="AW29" s="44"/>
      <c r="AX29" s="44"/>
      <c r="AY29" s="44"/>
      <c r="AZ29" s="44"/>
      <c r="BE29" s="47"/>
    </row>
    <row r="30" s="3" customFormat="1" ht="14.4" customHeight="1">
      <c r="A30" s="3"/>
      <c r="B30" s="41"/>
      <c r="C30" s="3"/>
      <c r="D30" s="3"/>
      <c r="E30" s="3"/>
      <c r="F30" s="42" t="s">
        <v>41</v>
      </c>
      <c r="G30" s="3"/>
      <c r="H30" s="3"/>
      <c r="I30" s="3"/>
      <c r="J30" s="3"/>
      <c r="K30" s="3"/>
      <c r="L30" s="43">
        <v>0.23000000000000001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5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5">
        <f>ROUND(AW94, 2)</f>
        <v>0</v>
      </c>
      <c r="AL30" s="44"/>
      <c r="AM30" s="44"/>
      <c r="AN30" s="44"/>
      <c r="AO30" s="44"/>
      <c r="AP30" s="44"/>
      <c r="AQ30" s="44"/>
      <c r="AR30" s="46"/>
      <c r="AS30" s="44"/>
      <c r="AT30" s="44"/>
      <c r="AU30" s="44"/>
      <c r="AV30" s="44"/>
      <c r="AW30" s="44"/>
      <c r="AX30" s="44"/>
      <c r="AY30" s="44"/>
      <c r="AZ30" s="44"/>
      <c r="BE30" s="47"/>
    </row>
    <row r="31" hidden="1" s="3" customFormat="1" ht="14.4" customHeight="1">
      <c r="A31" s="3"/>
      <c r="B31" s="41"/>
      <c r="C31" s="3"/>
      <c r="D31" s="3"/>
      <c r="E31" s="3"/>
      <c r="F31" s="29" t="s">
        <v>42</v>
      </c>
      <c r="G31" s="3"/>
      <c r="H31" s="3"/>
      <c r="I31" s="3"/>
      <c r="J31" s="3"/>
      <c r="K31" s="3"/>
      <c r="L31" s="48">
        <v>0.23000000000000001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9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9">
        <v>0</v>
      </c>
      <c r="AL31" s="3"/>
      <c r="AM31" s="3"/>
      <c r="AN31" s="3"/>
      <c r="AO31" s="3"/>
      <c r="AP31" s="3"/>
      <c r="AQ31" s="3"/>
      <c r="AR31" s="41"/>
      <c r="BE31" s="47"/>
    </row>
    <row r="32" hidden="1" s="3" customFormat="1" ht="14.4" customHeight="1">
      <c r="A32" s="3"/>
      <c r="B32" s="41"/>
      <c r="C32" s="3"/>
      <c r="D32" s="3"/>
      <c r="E32" s="3"/>
      <c r="F32" s="29" t="s">
        <v>43</v>
      </c>
      <c r="G32" s="3"/>
      <c r="H32" s="3"/>
      <c r="I32" s="3"/>
      <c r="J32" s="3"/>
      <c r="K32" s="3"/>
      <c r="L32" s="48">
        <v>0.23000000000000001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9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9">
        <v>0</v>
      </c>
      <c r="AL32" s="3"/>
      <c r="AM32" s="3"/>
      <c r="AN32" s="3"/>
      <c r="AO32" s="3"/>
      <c r="AP32" s="3"/>
      <c r="AQ32" s="3"/>
      <c r="AR32" s="41"/>
      <c r="BE32" s="47"/>
    </row>
    <row r="33" hidden="1" s="3" customFormat="1" ht="14.4" customHeight="1">
      <c r="A33" s="3"/>
      <c r="B33" s="41"/>
      <c r="C33" s="3"/>
      <c r="D33" s="3"/>
      <c r="E33" s="3"/>
      <c r="F33" s="42" t="s">
        <v>44</v>
      </c>
      <c r="G33" s="3"/>
      <c r="H33" s="3"/>
      <c r="I33" s="3"/>
      <c r="J33" s="3"/>
      <c r="K33" s="3"/>
      <c r="L33" s="43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5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5">
        <v>0</v>
      </c>
      <c r="AL33" s="44"/>
      <c r="AM33" s="44"/>
      <c r="AN33" s="44"/>
      <c r="AO33" s="44"/>
      <c r="AP33" s="44"/>
      <c r="AQ33" s="44"/>
      <c r="AR33" s="46"/>
      <c r="AS33" s="44"/>
      <c r="AT33" s="44"/>
      <c r="AU33" s="44"/>
      <c r="AV33" s="44"/>
      <c r="AW33" s="44"/>
      <c r="AX33" s="44"/>
      <c r="AY33" s="44"/>
      <c r="AZ33" s="44"/>
      <c r="BE33" s="47"/>
    </row>
    <row r="34" s="2" customFormat="1" ht="6.96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28"/>
    </row>
    <row r="35" s="2" customFormat="1" ht="25.92" customHeight="1">
      <c r="A35" s="35"/>
      <c r="B35" s="36"/>
      <c r="C35" s="50"/>
      <c r="D35" s="51" t="s">
        <v>45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46</v>
      </c>
      <c r="U35" s="52"/>
      <c r="V35" s="52"/>
      <c r="W35" s="52"/>
      <c r="X35" s="54" t="s">
        <v>47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36"/>
      <c r="B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="2" customFormat="1" ht="14.4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="1" customFormat="1" ht="14.4" customHeight="1">
      <c r="B38" s="19"/>
      <c r="AR38" s="19"/>
    </row>
    <row r="39" s="1" customFormat="1" ht="14.4" customHeight="1">
      <c r="B39" s="19"/>
      <c r="AR39" s="19"/>
    </row>
    <row r="40" s="1" customFormat="1" ht="14.4" customHeight="1">
      <c r="B40" s="19"/>
      <c r="AR40" s="19"/>
    </row>
    <row r="41" s="1" customFormat="1" ht="14.4" customHeight="1">
      <c r="B41" s="19"/>
      <c r="AR41" s="19"/>
    </row>
    <row r="42" s="1" customFormat="1" ht="14.4" customHeight="1">
      <c r="B42" s="19"/>
      <c r="AR42" s="19"/>
    </row>
    <row r="43" s="1" customFormat="1" ht="14.4" customHeight="1">
      <c r="B43" s="19"/>
      <c r="AR43" s="19"/>
    </row>
    <row r="44" s="1" customFormat="1" ht="14.4" customHeight="1">
      <c r="B44" s="19"/>
      <c r="AR44" s="19"/>
    </row>
    <row r="45" s="1" customFormat="1" ht="14.4" customHeight="1">
      <c r="B45" s="19"/>
      <c r="AR45" s="19"/>
    </row>
    <row r="46" s="1" customFormat="1" ht="14.4" customHeight="1">
      <c r="B46" s="19"/>
      <c r="AR46" s="19"/>
    </row>
    <row r="47" s="1" customFormat="1" ht="14.4" customHeight="1">
      <c r="B47" s="19"/>
      <c r="AR47" s="19"/>
    </row>
    <row r="48" s="1" customFormat="1" ht="14.4" customHeight="1">
      <c r="B48" s="19"/>
      <c r="AR48" s="19"/>
    </row>
    <row r="49" s="2" customFormat="1" ht="14.4" customHeight="1">
      <c r="B49" s="57"/>
      <c r="D49" s="58" t="s">
        <v>48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49</v>
      </c>
      <c r="AI49" s="59"/>
      <c r="AJ49" s="59"/>
      <c r="AK49" s="59"/>
      <c r="AL49" s="59"/>
      <c r="AM49" s="59"/>
      <c r="AN49" s="59"/>
      <c r="AO49" s="59"/>
      <c r="AR49" s="57"/>
    </row>
    <row r="50">
      <c r="B50" s="19"/>
      <c r="AR50" s="19"/>
    </row>
    <row r="51">
      <c r="B51" s="19"/>
      <c r="AR51" s="19"/>
    </row>
    <row r="52">
      <c r="B52" s="19"/>
      <c r="AR52" s="19"/>
    </row>
    <row r="53">
      <c r="B53" s="19"/>
      <c r="AR53" s="19"/>
    </row>
    <row r="54">
      <c r="B54" s="19"/>
      <c r="AR54" s="19"/>
    </row>
    <row r="55">
      <c r="B55" s="19"/>
      <c r="AR55" s="19"/>
    </row>
    <row r="56">
      <c r="B56" s="19"/>
      <c r="AR56" s="19"/>
    </row>
    <row r="57">
      <c r="B57" s="19"/>
      <c r="AR57" s="19"/>
    </row>
    <row r="58">
      <c r="B58" s="19"/>
      <c r="AR58" s="19"/>
    </row>
    <row r="59">
      <c r="B59" s="19"/>
      <c r="AR59" s="19"/>
    </row>
    <row r="60" s="2" customFormat="1">
      <c r="A60" s="35"/>
      <c r="B60" s="36"/>
      <c r="C60" s="35"/>
      <c r="D60" s="60" t="s">
        <v>50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60" t="s">
        <v>51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60" t="s">
        <v>50</v>
      </c>
      <c r="AI60" s="38"/>
      <c r="AJ60" s="38"/>
      <c r="AK60" s="38"/>
      <c r="AL60" s="38"/>
      <c r="AM60" s="60" t="s">
        <v>51</v>
      </c>
      <c r="AN60" s="38"/>
      <c r="AO60" s="38"/>
      <c r="AP60" s="35"/>
      <c r="AQ60" s="35"/>
      <c r="AR60" s="36"/>
      <c r="BE60" s="35"/>
    </row>
    <row r="61">
      <c r="B61" s="19"/>
      <c r="AR61" s="19"/>
    </row>
    <row r="62">
      <c r="B62" s="19"/>
      <c r="AR62" s="19"/>
    </row>
    <row r="63">
      <c r="B63" s="19"/>
      <c r="AR63" s="19"/>
    </row>
    <row r="64" s="2" customFormat="1">
      <c r="A64" s="35"/>
      <c r="B64" s="36"/>
      <c r="C64" s="35"/>
      <c r="D64" s="58" t="s">
        <v>52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8" t="s">
        <v>53</v>
      </c>
      <c r="AI64" s="61"/>
      <c r="AJ64" s="61"/>
      <c r="AK64" s="61"/>
      <c r="AL64" s="61"/>
      <c r="AM64" s="61"/>
      <c r="AN64" s="61"/>
      <c r="AO64" s="61"/>
      <c r="AP64" s="35"/>
      <c r="AQ64" s="35"/>
      <c r="AR64" s="36"/>
      <c r="BE64" s="35"/>
    </row>
    <row r="65">
      <c r="B65" s="19"/>
      <c r="AR65" s="19"/>
    </row>
    <row r="66">
      <c r="B66" s="19"/>
      <c r="AR66" s="19"/>
    </row>
    <row r="67">
      <c r="B67" s="19"/>
      <c r="AR67" s="19"/>
    </row>
    <row r="68">
      <c r="B68" s="19"/>
      <c r="AR68" s="19"/>
    </row>
    <row r="69">
      <c r="B69" s="19"/>
      <c r="AR69" s="19"/>
    </row>
    <row r="70">
      <c r="B70" s="19"/>
      <c r="AR70" s="19"/>
    </row>
    <row r="71">
      <c r="B71" s="19"/>
      <c r="AR71" s="19"/>
    </row>
    <row r="72">
      <c r="B72" s="19"/>
      <c r="AR72" s="19"/>
    </row>
    <row r="73">
      <c r="B73" s="19"/>
      <c r="AR73" s="19"/>
    </row>
    <row r="74">
      <c r="B74" s="19"/>
      <c r="AR74" s="19"/>
    </row>
    <row r="75" s="2" customFormat="1">
      <c r="A75" s="35"/>
      <c r="B75" s="36"/>
      <c r="C75" s="35"/>
      <c r="D75" s="60" t="s">
        <v>50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60" t="s">
        <v>51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60" t="s">
        <v>50</v>
      </c>
      <c r="AI75" s="38"/>
      <c r="AJ75" s="38"/>
      <c r="AK75" s="38"/>
      <c r="AL75" s="38"/>
      <c r="AM75" s="60" t="s">
        <v>51</v>
      </c>
      <c r="AN75" s="38"/>
      <c r="AO75" s="38"/>
      <c r="AP75" s="35"/>
      <c r="AQ75" s="35"/>
      <c r="AR75" s="36"/>
      <c r="BE75" s="35"/>
    </row>
    <row r="76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="2" customFormat="1" ht="6.96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36"/>
      <c r="B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36"/>
      <c r="BE81" s="35"/>
    </row>
    <row r="82" s="2" customFormat="1" ht="24.96" customHeight="1">
      <c r="A82" s="35"/>
      <c r="B82" s="36"/>
      <c r="C82" s="20" t="s">
        <v>54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="4" customFormat="1" ht="12" customHeight="1">
      <c r="A84" s="4"/>
      <c r="B84" s="66"/>
      <c r="C84" s="29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2503MThv50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6"/>
      <c r="BE84" s="4"/>
    </row>
    <row r="85" s="5" customFormat="1" ht="36.96" customHeight="1">
      <c r="A85" s="5"/>
      <c r="B85" s="67"/>
      <c r="C85" s="68" t="s">
        <v>15</v>
      </c>
      <c r="D85" s="5"/>
      <c r="E85" s="5"/>
      <c r="F85" s="5"/>
      <c r="G85" s="5"/>
      <c r="H85" s="5"/>
      <c r="I85" s="5"/>
      <c r="J85" s="5"/>
      <c r="K85" s="5"/>
      <c r="L85" s="69" t="str">
        <f>K6</f>
        <v>Rekonštrukcia HV prípojky na ulici Hviezdoslavova 50, Martin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7"/>
      <c r="BE85" s="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="2" customFormat="1" ht="12" customHeight="1">
      <c r="A87" s="35"/>
      <c r="B87" s="36"/>
      <c r="C87" s="29" t="s">
        <v>19</v>
      </c>
      <c r="D87" s="35"/>
      <c r="E87" s="35"/>
      <c r="F87" s="35"/>
      <c r="G87" s="35"/>
      <c r="H87" s="35"/>
      <c r="I87" s="35"/>
      <c r="J87" s="35"/>
      <c r="K87" s="35"/>
      <c r="L87" s="70" t="str">
        <f>IF(K8="","",K8)</f>
        <v>ul. Hviezdoslavova 50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21</v>
      </c>
      <c r="AJ87" s="35"/>
      <c r="AK87" s="35"/>
      <c r="AL87" s="35"/>
      <c r="AM87" s="71" t="str">
        <f>IF(AN8= "","",AN8)</f>
        <v>28. 2. 2025</v>
      </c>
      <c r="AN87" s="71"/>
      <c r="AO87" s="35"/>
      <c r="AP87" s="35"/>
      <c r="AQ87" s="35"/>
      <c r="AR87" s="36"/>
      <c r="B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="2" customFormat="1" ht="15.15" customHeight="1">
      <c r="A89" s="35"/>
      <c r="B89" s="36"/>
      <c r="C89" s="29" t="s">
        <v>23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>MH Teplárenský holding, a.s., závod Martin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29</v>
      </c>
      <c r="AJ89" s="35"/>
      <c r="AK89" s="35"/>
      <c r="AL89" s="35"/>
      <c r="AM89" s="72" t="str">
        <f>IF(E17="","",E17)</f>
        <v>ENERGIA, spol. s r.o.</v>
      </c>
      <c r="AN89" s="4"/>
      <c r="AO89" s="4"/>
      <c r="AP89" s="4"/>
      <c r="AQ89" s="35"/>
      <c r="AR89" s="36"/>
      <c r="AS89" s="73" t="s">
        <v>55</v>
      </c>
      <c r="AT89" s="74"/>
      <c r="AU89" s="75"/>
      <c r="AV89" s="75"/>
      <c r="AW89" s="75"/>
      <c r="AX89" s="75"/>
      <c r="AY89" s="75"/>
      <c r="AZ89" s="75"/>
      <c r="BA89" s="75"/>
      <c r="BB89" s="75"/>
      <c r="BC89" s="75"/>
      <c r="BD89" s="76"/>
      <c r="BE89" s="35"/>
    </row>
    <row r="90" s="2" customFormat="1" ht="15.15" customHeight="1">
      <c r="A90" s="35"/>
      <c r="B90" s="36"/>
      <c r="C90" s="29" t="s">
        <v>27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32</v>
      </c>
      <c r="AJ90" s="35"/>
      <c r="AK90" s="35"/>
      <c r="AL90" s="35"/>
      <c r="AM90" s="72" t="str">
        <f>IF(E20="","",E20)</f>
        <v>Balog</v>
      </c>
      <c r="AN90" s="4"/>
      <c r="AO90" s="4"/>
      <c r="AP90" s="4"/>
      <c r="AQ90" s="35"/>
      <c r="AR90" s="36"/>
      <c r="AS90" s="77"/>
      <c r="AT90" s="78"/>
      <c r="AU90" s="79"/>
      <c r="AV90" s="79"/>
      <c r="AW90" s="79"/>
      <c r="AX90" s="79"/>
      <c r="AY90" s="79"/>
      <c r="AZ90" s="79"/>
      <c r="BA90" s="79"/>
      <c r="BB90" s="79"/>
      <c r="BC90" s="79"/>
      <c r="BD90" s="80"/>
      <c r="BE90" s="35"/>
    </row>
    <row r="91" s="2" customFormat="1" ht="10.8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77"/>
      <c r="AT91" s="78"/>
      <c r="AU91" s="79"/>
      <c r="AV91" s="79"/>
      <c r="AW91" s="79"/>
      <c r="AX91" s="79"/>
      <c r="AY91" s="79"/>
      <c r="AZ91" s="79"/>
      <c r="BA91" s="79"/>
      <c r="BB91" s="79"/>
      <c r="BC91" s="79"/>
      <c r="BD91" s="80"/>
      <c r="BE91" s="35"/>
    </row>
    <row r="92" s="2" customFormat="1" ht="29.28" customHeight="1">
      <c r="A92" s="35"/>
      <c r="B92" s="36"/>
      <c r="C92" s="81" t="s">
        <v>56</v>
      </c>
      <c r="D92" s="82"/>
      <c r="E92" s="82"/>
      <c r="F92" s="82"/>
      <c r="G92" s="82"/>
      <c r="H92" s="83"/>
      <c r="I92" s="84" t="s">
        <v>57</v>
      </c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5" t="s">
        <v>58</v>
      </c>
      <c r="AH92" s="82"/>
      <c r="AI92" s="82"/>
      <c r="AJ92" s="82"/>
      <c r="AK92" s="82"/>
      <c r="AL92" s="82"/>
      <c r="AM92" s="82"/>
      <c r="AN92" s="84" t="s">
        <v>59</v>
      </c>
      <c r="AO92" s="82"/>
      <c r="AP92" s="86"/>
      <c r="AQ92" s="87" t="s">
        <v>60</v>
      </c>
      <c r="AR92" s="36"/>
      <c r="AS92" s="88" t="s">
        <v>61</v>
      </c>
      <c r="AT92" s="89" t="s">
        <v>62</v>
      </c>
      <c r="AU92" s="89" t="s">
        <v>63</v>
      </c>
      <c r="AV92" s="89" t="s">
        <v>64</v>
      </c>
      <c r="AW92" s="89" t="s">
        <v>65</v>
      </c>
      <c r="AX92" s="89" t="s">
        <v>66</v>
      </c>
      <c r="AY92" s="89" t="s">
        <v>67</v>
      </c>
      <c r="AZ92" s="89" t="s">
        <v>68</v>
      </c>
      <c r="BA92" s="89" t="s">
        <v>69</v>
      </c>
      <c r="BB92" s="89" t="s">
        <v>70</v>
      </c>
      <c r="BC92" s="89" t="s">
        <v>71</v>
      </c>
      <c r="BD92" s="90" t="s">
        <v>72</v>
      </c>
      <c r="BE92" s="35"/>
    </row>
    <row r="93" s="2" customFormat="1" ht="10.8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91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3"/>
      <c r="BE93" s="35"/>
    </row>
    <row r="94" s="6" customFormat="1" ht="32.4" customHeight="1">
      <c r="A94" s="6"/>
      <c r="B94" s="94"/>
      <c r="C94" s="95" t="s">
        <v>73</v>
      </c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7">
        <f>ROUND(AG95,2)</f>
        <v>0</v>
      </c>
      <c r="AH94" s="97"/>
      <c r="AI94" s="97"/>
      <c r="AJ94" s="97"/>
      <c r="AK94" s="97"/>
      <c r="AL94" s="97"/>
      <c r="AM94" s="97"/>
      <c r="AN94" s="98">
        <f>SUM(AG94,AT94)</f>
        <v>0</v>
      </c>
      <c r="AO94" s="98"/>
      <c r="AP94" s="98"/>
      <c r="AQ94" s="99" t="s">
        <v>1</v>
      </c>
      <c r="AR94" s="94"/>
      <c r="AS94" s="100">
        <f>ROUND(AS95,2)</f>
        <v>0</v>
      </c>
      <c r="AT94" s="101">
        <f>ROUND(SUM(AV94:AW94),2)</f>
        <v>0</v>
      </c>
      <c r="AU94" s="102">
        <f>ROUND(AU95,5)</f>
        <v>0</v>
      </c>
      <c r="AV94" s="101">
        <f>ROUND(AZ94*L29,2)</f>
        <v>0</v>
      </c>
      <c r="AW94" s="101">
        <f>ROUND(BA94*L30,2)</f>
        <v>0</v>
      </c>
      <c r="AX94" s="101">
        <f>ROUND(BB94*L29,2)</f>
        <v>0</v>
      </c>
      <c r="AY94" s="101">
        <f>ROUND(BC94*L30,2)</f>
        <v>0</v>
      </c>
      <c r="AZ94" s="101">
        <f>ROUND(AZ95,2)</f>
        <v>0</v>
      </c>
      <c r="BA94" s="101">
        <f>ROUND(BA95,2)</f>
        <v>0</v>
      </c>
      <c r="BB94" s="101">
        <f>ROUND(BB95,2)</f>
        <v>0</v>
      </c>
      <c r="BC94" s="101">
        <f>ROUND(BC95,2)</f>
        <v>0</v>
      </c>
      <c r="BD94" s="103">
        <f>ROUND(BD95,2)</f>
        <v>0</v>
      </c>
      <c r="BE94" s="6"/>
      <c r="BS94" s="104" t="s">
        <v>74</v>
      </c>
      <c r="BT94" s="104" t="s">
        <v>75</v>
      </c>
      <c r="BU94" s="105" t="s">
        <v>76</v>
      </c>
      <c r="BV94" s="104" t="s">
        <v>77</v>
      </c>
      <c r="BW94" s="104" t="s">
        <v>4</v>
      </c>
      <c r="BX94" s="104" t="s">
        <v>78</v>
      </c>
      <c r="CL94" s="104" t="s">
        <v>1</v>
      </c>
    </row>
    <row r="95" s="7" customFormat="1" ht="16.5" customHeight="1">
      <c r="A95" s="7"/>
      <c r="B95" s="106"/>
      <c r="C95" s="107"/>
      <c r="D95" s="108" t="s">
        <v>79</v>
      </c>
      <c r="E95" s="108"/>
      <c r="F95" s="108"/>
      <c r="G95" s="108"/>
      <c r="H95" s="108"/>
      <c r="I95" s="109"/>
      <c r="J95" s="108" t="s">
        <v>80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ROUND(SUM(AG96:AG97),2)</f>
        <v>0</v>
      </c>
      <c r="AH95" s="109"/>
      <c r="AI95" s="109"/>
      <c r="AJ95" s="109"/>
      <c r="AK95" s="109"/>
      <c r="AL95" s="109"/>
      <c r="AM95" s="109"/>
      <c r="AN95" s="111">
        <f>SUM(AG95,AT95)</f>
        <v>0</v>
      </c>
      <c r="AO95" s="109"/>
      <c r="AP95" s="109"/>
      <c r="AQ95" s="112" t="s">
        <v>81</v>
      </c>
      <c r="AR95" s="106"/>
      <c r="AS95" s="113">
        <f>ROUND(SUM(AS96:AS97),2)</f>
        <v>0</v>
      </c>
      <c r="AT95" s="114">
        <f>ROUND(SUM(AV95:AW95),2)</f>
        <v>0</v>
      </c>
      <c r="AU95" s="115">
        <f>ROUND(SUM(AU96:AU97),5)</f>
        <v>0</v>
      </c>
      <c r="AV95" s="114">
        <f>ROUND(AZ95*L29,2)</f>
        <v>0</v>
      </c>
      <c r="AW95" s="114">
        <f>ROUND(BA95*L30,2)</f>
        <v>0</v>
      </c>
      <c r="AX95" s="114">
        <f>ROUND(BB95*L29,2)</f>
        <v>0</v>
      </c>
      <c r="AY95" s="114">
        <f>ROUND(BC95*L30,2)</f>
        <v>0</v>
      </c>
      <c r="AZ95" s="114">
        <f>ROUND(SUM(AZ96:AZ97),2)</f>
        <v>0</v>
      </c>
      <c r="BA95" s="114">
        <f>ROUND(SUM(BA96:BA97),2)</f>
        <v>0</v>
      </c>
      <c r="BB95" s="114">
        <f>ROUND(SUM(BB96:BB97),2)</f>
        <v>0</v>
      </c>
      <c r="BC95" s="114">
        <f>ROUND(SUM(BC96:BC97),2)</f>
        <v>0</v>
      </c>
      <c r="BD95" s="116">
        <f>ROUND(SUM(BD96:BD97),2)</f>
        <v>0</v>
      </c>
      <c r="BE95" s="7"/>
      <c r="BS95" s="117" t="s">
        <v>74</v>
      </c>
      <c r="BT95" s="117" t="s">
        <v>82</v>
      </c>
      <c r="BU95" s="117" t="s">
        <v>76</v>
      </c>
      <c r="BV95" s="117" t="s">
        <v>77</v>
      </c>
      <c r="BW95" s="117" t="s">
        <v>83</v>
      </c>
      <c r="BX95" s="117" t="s">
        <v>4</v>
      </c>
      <c r="CL95" s="117" t="s">
        <v>1</v>
      </c>
      <c r="CM95" s="117" t="s">
        <v>75</v>
      </c>
    </row>
    <row r="96" s="4" customFormat="1" ht="16.5" customHeight="1">
      <c r="A96" s="118" t="s">
        <v>84</v>
      </c>
      <c r="B96" s="66"/>
      <c r="C96" s="10"/>
      <c r="D96" s="10"/>
      <c r="E96" s="119" t="s">
        <v>85</v>
      </c>
      <c r="F96" s="119"/>
      <c r="G96" s="119"/>
      <c r="H96" s="119"/>
      <c r="I96" s="119"/>
      <c r="J96" s="10"/>
      <c r="K96" s="119" t="s">
        <v>86</v>
      </c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0">
        <f>'01 - Potrubná časť'!J32</f>
        <v>0</v>
      </c>
      <c r="AH96" s="10"/>
      <c r="AI96" s="10"/>
      <c r="AJ96" s="10"/>
      <c r="AK96" s="10"/>
      <c r="AL96" s="10"/>
      <c r="AM96" s="10"/>
      <c r="AN96" s="120">
        <f>SUM(AG96,AT96)</f>
        <v>0</v>
      </c>
      <c r="AO96" s="10"/>
      <c r="AP96" s="10"/>
      <c r="AQ96" s="121" t="s">
        <v>87</v>
      </c>
      <c r="AR96" s="66"/>
      <c r="AS96" s="122">
        <v>0</v>
      </c>
      <c r="AT96" s="123">
        <f>ROUND(SUM(AV96:AW96),2)</f>
        <v>0</v>
      </c>
      <c r="AU96" s="124">
        <f>'01 - Potrubná časť'!P131</f>
        <v>0</v>
      </c>
      <c r="AV96" s="123">
        <f>'01 - Potrubná časť'!J35</f>
        <v>0</v>
      </c>
      <c r="AW96" s="123">
        <f>'01 - Potrubná časť'!J36</f>
        <v>0</v>
      </c>
      <c r="AX96" s="123">
        <f>'01 - Potrubná časť'!J37</f>
        <v>0</v>
      </c>
      <c r="AY96" s="123">
        <f>'01 - Potrubná časť'!J38</f>
        <v>0</v>
      </c>
      <c r="AZ96" s="123">
        <f>'01 - Potrubná časť'!F35</f>
        <v>0</v>
      </c>
      <c r="BA96" s="123">
        <f>'01 - Potrubná časť'!F36</f>
        <v>0</v>
      </c>
      <c r="BB96" s="123">
        <f>'01 - Potrubná časť'!F37</f>
        <v>0</v>
      </c>
      <c r="BC96" s="123">
        <f>'01 - Potrubná časť'!F38</f>
        <v>0</v>
      </c>
      <c r="BD96" s="125">
        <f>'01 - Potrubná časť'!F39</f>
        <v>0</v>
      </c>
      <c r="BE96" s="4"/>
      <c r="BT96" s="24" t="s">
        <v>88</v>
      </c>
      <c r="BV96" s="24" t="s">
        <v>77</v>
      </c>
      <c r="BW96" s="24" t="s">
        <v>89</v>
      </c>
      <c r="BX96" s="24" t="s">
        <v>83</v>
      </c>
      <c r="CL96" s="24" t="s">
        <v>1</v>
      </c>
    </row>
    <row r="97" s="4" customFormat="1" ht="16.5" customHeight="1">
      <c r="A97" s="118" t="s">
        <v>84</v>
      </c>
      <c r="B97" s="66"/>
      <c r="C97" s="10"/>
      <c r="D97" s="10"/>
      <c r="E97" s="119" t="s">
        <v>90</v>
      </c>
      <c r="F97" s="119"/>
      <c r="G97" s="119"/>
      <c r="H97" s="119"/>
      <c r="I97" s="119"/>
      <c r="J97" s="10"/>
      <c r="K97" s="119" t="s">
        <v>91</v>
      </c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0">
        <f>'02 - Stavebná časť'!J32</f>
        <v>0</v>
      </c>
      <c r="AH97" s="10"/>
      <c r="AI97" s="10"/>
      <c r="AJ97" s="10"/>
      <c r="AK97" s="10"/>
      <c r="AL97" s="10"/>
      <c r="AM97" s="10"/>
      <c r="AN97" s="120">
        <f>SUM(AG97,AT97)</f>
        <v>0</v>
      </c>
      <c r="AO97" s="10"/>
      <c r="AP97" s="10"/>
      <c r="AQ97" s="121" t="s">
        <v>87</v>
      </c>
      <c r="AR97" s="66"/>
      <c r="AS97" s="126">
        <v>0</v>
      </c>
      <c r="AT97" s="127">
        <f>ROUND(SUM(AV97:AW97),2)</f>
        <v>0</v>
      </c>
      <c r="AU97" s="128">
        <f>'02 - Stavebná časť'!P134</f>
        <v>0</v>
      </c>
      <c r="AV97" s="127">
        <f>'02 - Stavebná časť'!J35</f>
        <v>0</v>
      </c>
      <c r="AW97" s="127">
        <f>'02 - Stavebná časť'!J36</f>
        <v>0</v>
      </c>
      <c r="AX97" s="127">
        <f>'02 - Stavebná časť'!J37</f>
        <v>0</v>
      </c>
      <c r="AY97" s="127">
        <f>'02 - Stavebná časť'!J38</f>
        <v>0</v>
      </c>
      <c r="AZ97" s="127">
        <f>'02 - Stavebná časť'!F35</f>
        <v>0</v>
      </c>
      <c r="BA97" s="127">
        <f>'02 - Stavebná časť'!F36</f>
        <v>0</v>
      </c>
      <c r="BB97" s="127">
        <f>'02 - Stavebná časť'!F37</f>
        <v>0</v>
      </c>
      <c r="BC97" s="127">
        <f>'02 - Stavebná časť'!F38</f>
        <v>0</v>
      </c>
      <c r="BD97" s="129">
        <f>'02 - Stavebná časť'!F39</f>
        <v>0</v>
      </c>
      <c r="BE97" s="4"/>
      <c r="BT97" s="24" t="s">
        <v>88</v>
      </c>
      <c r="BV97" s="24" t="s">
        <v>77</v>
      </c>
      <c r="BW97" s="24" t="s">
        <v>92</v>
      </c>
      <c r="BX97" s="24" t="s">
        <v>83</v>
      </c>
      <c r="CL97" s="24" t="s">
        <v>1</v>
      </c>
    </row>
    <row r="98" s="2" customFormat="1" ht="30" customHeight="1">
      <c r="A98" s="35"/>
      <c r="B98" s="36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6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="2" customFormat="1" ht="6.96" customHeight="1">
      <c r="A99" s="35"/>
      <c r="B99" s="62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36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</sheetData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E96:I96"/>
    <mergeCell ref="K96:AF96"/>
    <mergeCell ref="AN97:AP97"/>
    <mergeCell ref="AG97:AM97"/>
    <mergeCell ref="E97:I97"/>
    <mergeCell ref="K97:AF97"/>
    <mergeCell ref="AG94:AM94"/>
    <mergeCell ref="AN94:AP94"/>
    <mergeCell ref="AR2:BE2"/>
  </mergeCells>
  <hyperlinks>
    <hyperlink ref="A96" location="'01 - Potrubná časť'!C2" display="/"/>
    <hyperlink ref="A97" location="'02 - Stavebná časť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hidden="1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hidden="1" s="1" customFormat="1" ht="24.96" customHeight="1">
      <c r="B4" s="19"/>
      <c r="D4" s="20" t="s">
        <v>93</v>
      </c>
      <c r="L4" s="19"/>
      <c r="M4" s="130" t="s">
        <v>9</v>
      </c>
      <c r="AT4" s="16" t="s">
        <v>3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29" t="s">
        <v>15</v>
      </c>
      <c r="L6" s="19"/>
    </row>
    <row r="7" hidden="1" s="1" customFormat="1" ht="16.5" customHeight="1">
      <c r="B7" s="19"/>
      <c r="E7" s="131" t="str">
        <f>'Rekapitulácia stavby'!K6</f>
        <v>Rekonštrukcia HV prípojky na ulici Hviezdoslavova 50, Martin</v>
      </c>
      <c r="F7" s="29"/>
      <c r="G7" s="29"/>
      <c r="H7" s="29"/>
      <c r="L7" s="19"/>
    </row>
    <row r="8" hidden="1" s="1" customFormat="1" ht="12" customHeight="1">
      <c r="B8" s="19"/>
      <c r="D8" s="29" t="s">
        <v>94</v>
      </c>
      <c r="L8" s="19"/>
    </row>
    <row r="9" hidden="1" s="2" customFormat="1" ht="16.5" customHeight="1">
      <c r="A9" s="35"/>
      <c r="B9" s="36"/>
      <c r="C9" s="35"/>
      <c r="D9" s="35"/>
      <c r="E9" s="131" t="s">
        <v>95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36"/>
      <c r="C10" s="35"/>
      <c r="D10" s="29" t="s">
        <v>96</v>
      </c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6.5" customHeight="1">
      <c r="A11" s="35"/>
      <c r="B11" s="36"/>
      <c r="C11" s="35"/>
      <c r="D11" s="35"/>
      <c r="E11" s="69" t="s">
        <v>97</v>
      </c>
      <c r="F11" s="35"/>
      <c r="G11" s="35"/>
      <c r="H11" s="35"/>
      <c r="I11" s="35"/>
      <c r="J11" s="35"/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2" customHeight="1">
      <c r="A13" s="35"/>
      <c r="B13" s="36"/>
      <c r="C13" s="35"/>
      <c r="D13" s="29" t="s">
        <v>17</v>
      </c>
      <c r="E13" s="35"/>
      <c r="F13" s="24" t="s">
        <v>1</v>
      </c>
      <c r="G13" s="35"/>
      <c r="H13" s="35"/>
      <c r="I13" s="29" t="s">
        <v>18</v>
      </c>
      <c r="J13" s="24" t="s">
        <v>1</v>
      </c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36"/>
      <c r="C14" s="35"/>
      <c r="D14" s="29" t="s">
        <v>19</v>
      </c>
      <c r="E14" s="35"/>
      <c r="F14" s="24" t="s">
        <v>20</v>
      </c>
      <c r="G14" s="35"/>
      <c r="H14" s="35"/>
      <c r="I14" s="29" t="s">
        <v>21</v>
      </c>
      <c r="J14" s="71" t="str">
        <f>'Rekapitulácia stavby'!AN8</f>
        <v>28. 2. 2025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0.8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2" customHeight="1">
      <c r="A16" s="35"/>
      <c r="B16" s="36"/>
      <c r="C16" s="35"/>
      <c r="D16" s="29" t="s">
        <v>23</v>
      </c>
      <c r="E16" s="35"/>
      <c r="F16" s="35"/>
      <c r="G16" s="35"/>
      <c r="H16" s="35"/>
      <c r="I16" s="29" t="s">
        <v>24</v>
      </c>
      <c r="J16" s="24" t="s">
        <v>1</v>
      </c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8" customHeight="1">
      <c r="A17" s="35"/>
      <c r="B17" s="36"/>
      <c r="C17" s="35"/>
      <c r="D17" s="35"/>
      <c r="E17" s="24" t="s">
        <v>25</v>
      </c>
      <c r="F17" s="35"/>
      <c r="G17" s="35"/>
      <c r="H17" s="35"/>
      <c r="I17" s="29" t="s">
        <v>26</v>
      </c>
      <c r="J17" s="24" t="s">
        <v>1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6.96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2" customHeight="1">
      <c r="A19" s="35"/>
      <c r="B19" s="36"/>
      <c r="C19" s="35"/>
      <c r="D19" s="29" t="s">
        <v>27</v>
      </c>
      <c r="E19" s="35"/>
      <c r="F19" s="35"/>
      <c r="G19" s="35"/>
      <c r="H19" s="35"/>
      <c r="I19" s="29" t="s">
        <v>24</v>
      </c>
      <c r="J19" s="30" t="str">
        <f>'Rekapitulácia stavby'!AN13</f>
        <v>Vyplň údaj</v>
      </c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8" customHeight="1">
      <c r="A20" s="35"/>
      <c r="B20" s="36"/>
      <c r="C20" s="35"/>
      <c r="D20" s="35"/>
      <c r="E20" s="30" t="str">
        <f>'Rekapitulácia stavby'!E14</f>
        <v>Vyplň údaj</v>
      </c>
      <c r="F20" s="24"/>
      <c r="G20" s="24"/>
      <c r="H20" s="24"/>
      <c r="I20" s="29" t="s">
        <v>26</v>
      </c>
      <c r="J20" s="30" t="str">
        <f>'Rekapitulácia stavby'!AN14</f>
        <v>Vyplň údaj</v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6.96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2" customHeight="1">
      <c r="A22" s="35"/>
      <c r="B22" s="36"/>
      <c r="C22" s="35"/>
      <c r="D22" s="29" t="s">
        <v>29</v>
      </c>
      <c r="E22" s="35"/>
      <c r="F22" s="35"/>
      <c r="G22" s="35"/>
      <c r="H22" s="35"/>
      <c r="I22" s="29" t="s">
        <v>24</v>
      </c>
      <c r="J22" s="24" t="s">
        <v>1</v>
      </c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8" customHeight="1">
      <c r="A23" s="35"/>
      <c r="B23" s="36"/>
      <c r="C23" s="35"/>
      <c r="D23" s="35"/>
      <c r="E23" s="24" t="s">
        <v>30</v>
      </c>
      <c r="F23" s="35"/>
      <c r="G23" s="35"/>
      <c r="H23" s="35"/>
      <c r="I23" s="29" t="s">
        <v>26</v>
      </c>
      <c r="J23" s="24" t="s">
        <v>1</v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6.96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12" customHeight="1">
      <c r="A25" s="35"/>
      <c r="B25" s="36"/>
      <c r="C25" s="35"/>
      <c r="D25" s="29" t="s">
        <v>32</v>
      </c>
      <c r="E25" s="35"/>
      <c r="F25" s="35"/>
      <c r="G25" s="35"/>
      <c r="H25" s="35"/>
      <c r="I25" s="29" t="s">
        <v>24</v>
      </c>
      <c r="J25" s="24" t="s">
        <v>1</v>
      </c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8" customHeight="1">
      <c r="A26" s="35"/>
      <c r="B26" s="36"/>
      <c r="C26" s="35"/>
      <c r="D26" s="35"/>
      <c r="E26" s="24" t="s">
        <v>33</v>
      </c>
      <c r="F26" s="35"/>
      <c r="G26" s="35"/>
      <c r="H26" s="35"/>
      <c r="I26" s="29" t="s">
        <v>26</v>
      </c>
      <c r="J26" s="24" t="s">
        <v>1</v>
      </c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57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12" customHeight="1">
      <c r="A28" s="35"/>
      <c r="B28" s="36"/>
      <c r="C28" s="35"/>
      <c r="D28" s="29" t="s">
        <v>34</v>
      </c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8" customFormat="1" ht="16.5" customHeight="1">
      <c r="A29" s="132"/>
      <c r="B29" s="133"/>
      <c r="C29" s="132"/>
      <c r="D29" s="132"/>
      <c r="E29" s="33" t="s">
        <v>1</v>
      </c>
      <c r="F29" s="33"/>
      <c r="G29" s="33"/>
      <c r="H29" s="33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hidden="1" s="2" customFormat="1" ht="6.96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36"/>
      <c r="C31" s="35"/>
      <c r="D31" s="92"/>
      <c r="E31" s="92"/>
      <c r="F31" s="92"/>
      <c r="G31" s="92"/>
      <c r="H31" s="92"/>
      <c r="I31" s="92"/>
      <c r="J31" s="92"/>
      <c r="K31" s="92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25.44" customHeight="1">
      <c r="A32" s="35"/>
      <c r="B32" s="36"/>
      <c r="C32" s="35"/>
      <c r="D32" s="135" t="s">
        <v>35</v>
      </c>
      <c r="E32" s="35"/>
      <c r="F32" s="35"/>
      <c r="G32" s="35"/>
      <c r="H32" s="35"/>
      <c r="I32" s="35"/>
      <c r="J32" s="98">
        <f>ROUND(J131,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36"/>
      <c r="C34" s="35"/>
      <c r="D34" s="35"/>
      <c r="E34" s="35"/>
      <c r="F34" s="40" t="s">
        <v>37</v>
      </c>
      <c r="G34" s="35"/>
      <c r="H34" s="35"/>
      <c r="I34" s="40" t="s">
        <v>36</v>
      </c>
      <c r="J34" s="40" t="s">
        <v>38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136" t="s">
        <v>39</v>
      </c>
      <c r="E35" s="42" t="s">
        <v>40</v>
      </c>
      <c r="F35" s="137">
        <f>ROUND((SUM(BE131:BE204)),  2)</f>
        <v>0</v>
      </c>
      <c r="G35" s="138"/>
      <c r="H35" s="138"/>
      <c r="I35" s="139">
        <v>0.23000000000000001</v>
      </c>
      <c r="J35" s="137">
        <f>ROUND(((SUM(BE131:BE204))*I35),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42" t="s">
        <v>41</v>
      </c>
      <c r="F36" s="137">
        <f>ROUND((SUM(BF131:BF204)),  2)</f>
        <v>0</v>
      </c>
      <c r="G36" s="138"/>
      <c r="H36" s="138"/>
      <c r="I36" s="139">
        <v>0.23000000000000001</v>
      </c>
      <c r="J36" s="137">
        <f>ROUND(((SUM(BF131:BF204))*I36),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42</v>
      </c>
      <c r="F37" s="140">
        <f>ROUND((SUM(BG131:BG204)),  2)</f>
        <v>0</v>
      </c>
      <c r="G37" s="35"/>
      <c r="H37" s="35"/>
      <c r="I37" s="141">
        <v>0.23000000000000001</v>
      </c>
      <c r="J37" s="140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43</v>
      </c>
      <c r="F38" s="140">
        <f>ROUND((SUM(BH131:BH204)),  2)</f>
        <v>0</v>
      </c>
      <c r="G38" s="35"/>
      <c r="H38" s="35"/>
      <c r="I38" s="141">
        <v>0.23000000000000001</v>
      </c>
      <c r="J38" s="140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44</v>
      </c>
      <c r="F39" s="137">
        <f>ROUND((SUM(BI131:BI204)),  2)</f>
        <v>0</v>
      </c>
      <c r="G39" s="138"/>
      <c r="H39" s="138"/>
      <c r="I39" s="139">
        <v>0</v>
      </c>
      <c r="J39" s="137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25.44" customHeight="1">
      <c r="A41" s="35"/>
      <c r="B41" s="36"/>
      <c r="C41" s="142"/>
      <c r="D41" s="143" t="s">
        <v>45</v>
      </c>
      <c r="E41" s="83"/>
      <c r="F41" s="83"/>
      <c r="G41" s="144" t="s">
        <v>46</v>
      </c>
      <c r="H41" s="145" t="s">
        <v>47</v>
      </c>
      <c r="I41" s="83"/>
      <c r="J41" s="146">
        <f>SUM(J32:J39)</f>
        <v>0</v>
      </c>
      <c r="K41" s="147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hidden="1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7"/>
      <c r="D50" s="58" t="s">
        <v>48</v>
      </c>
      <c r="E50" s="59"/>
      <c r="F50" s="59"/>
      <c r="G50" s="58" t="s">
        <v>49</v>
      </c>
      <c r="H50" s="59"/>
      <c r="I50" s="59"/>
      <c r="J50" s="59"/>
      <c r="K50" s="59"/>
      <c r="L50" s="57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5"/>
      <c r="B61" s="36"/>
      <c r="C61" s="35"/>
      <c r="D61" s="60" t="s">
        <v>50</v>
      </c>
      <c r="E61" s="38"/>
      <c r="F61" s="148" t="s">
        <v>51</v>
      </c>
      <c r="G61" s="60" t="s">
        <v>50</v>
      </c>
      <c r="H61" s="38"/>
      <c r="I61" s="38"/>
      <c r="J61" s="149" t="s">
        <v>51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5"/>
      <c r="B65" s="36"/>
      <c r="C65" s="35"/>
      <c r="D65" s="58" t="s">
        <v>52</v>
      </c>
      <c r="E65" s="61"/>
      <c r="F65" s="61"/>
      <c r="G65" s="58" t="s">
        <v>53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5"/>
      <c r="B76" s="36"/>
      <c r="C76" s="35"/>
      <c r="D76" s="60" t="s">
        <v>50</v>
      </c>
      <c r="E76" s="38"/>
      <c r="F76" s="148" t="s">
        <v>51</v>
      </c>
      <c r="G76" s="60" t="s">
        <v>50</v>
      </c>
      <c r="H76" s="38"/>
      <c r="I76" s="38"/>
      <c r="J76" s="149" t="s">
        <v>51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98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5"/>
      <c r="D85" s="35"/>
      <c r="E85" s="131" t="str">
        <f>E7</f>
        <v>Rekonštrukcia HV prípojky na ulici Hviezdoslavova 50, Martin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1" customFormat="1" ht="12" customHeight="1">
      <c r="B86" s="19"/>
      <c r="C86" s="29" t="s">
        <v>94</v>
      </c>
      <c r="L86" s="19"/>
    </row>
    <row r="87" hidden="1" s="2" customFormat="1" ht="16.5" customHeight="1">
      <c r="A87" s="35"/>
      <c r="B87" s="36"/>
      <c r="C87" s="35"/>
      <c r="D87" s="35"/>
      <c r="E87" s="131" t="s">
        <v>95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12" customHeight="1">
      <c r="A88" s="35"/>
      <c r="B88" s="36"/>
      <c r="C88" s="29" t="s">
        <v>96</v>
      </c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6.5" customHeight="1">
      <c r="A89" s="35"/>
      <c r="B89" s="36"/>
      <c r="C89" s="35"/>
      <c r="D89" s="35"/>
      <c r="E89" s="69" t="str">
        <f>E11</f>
        <v>01 - Potrubná časť</v>
      </c>
      <c r="F89" s="35"/>
      <c r="G89" s="35"/>
      <c r="H89" s="35"/>
      <c r="I89" s="35"/>
      <c r="J89" s="35"/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2" customHeight="1">
      <c r="A91" s="35"/>
      <c r="B91" s="36"/>
      <c r="C91" s="29" t="s">
        <v>19</v>
      </c>
      <c r="D91" s="35"/>
      <c r="E91" s="35"/>
      <c r="F91" s="24" t="str">
        <f>F14</f>
        <v>ul. Hviezdoslavova 50</v>
      </c>
      <c r="G91" s="35"/>
      <c r="H91" s="35"/>
      <c r="I91" s="29" t="s">
        <v>21</v>
      </c>
      <c r="J91" s="71" t="str">
        <f>IF(J14="","",J14)</f>
        <v>28. 2. 2025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6.96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5.15" customHeight="1">
      <c r="A93" s="35"/>
      <c r="B93" s="36"/>
      <c r="C93" s="29" t="s">
        <v>23</v>
      </c>
      <c r="D93" s="35"/>
      <c r="E93" s="35"/>
      <c r="F93" s="24" t="str">
        <f>E17</f>
        <v>MH Teplárenský holding, a.s., závod Martin</v>
      </c>
      <c r="G93" s="35"/>
      <c r="H93" s="35"/>
      <c r="I93" s="29" t="s">
        <v>29</v>
      </c>
      <c r="J93" s="33" t="str">
        <f>E23</f>
        <v>ENERGIA, spol. s r.o.</v>
      </c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15.15" customHeight="1">
      <c r="A94" s="35"/>
      <c r="B94" s="36"/>
      <c r="C94" s="29" t="s">
        <v>27</v>
      </c>
      <c r="D94" s="35"/>
      <c r="E94" s="35"/>
      <c r="F94" s="24" t="str">
        <f>IF(E20="","",E20)</f>
        <v>Vyplň údaj</v>
      </c>
      <c r="G94" s="35"/>
      <c r="H94" s="35"/>
      <c r="I94" s="29" t="s">
        <v>32</v>
      </c>
      <c r="J94" s="33" t="str">
        <f>E26</f>
        <v>Balog</v>
      </c>
      <c r="K94" s="35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9.28" customHeight="1">
      <c r="A96" s="35"/>
      <c r="B96" s="36"/>
      <c r="C96" s="150" t="s">
        <v>99</v>
      </c>
      <c r="D96" s="142"/>
      <c r="E96" s="142"/>
      <c r="F96" s="142"/>
      <c r="G96" s="142"/>
      <c r="H96" s="142"/>
      <c r="I96" s="142"/>
      <c r="J96" s="151" t="s">
        <v>100</v>
      </c>
      <c r="K96" s="142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hidden="1" s="2" customFormat="1" ht="10.32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57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22.8" customHeight="1">
      <c r="A98" s="35"/>
      <c r="B98" s="36"/>
      <c r="C98" s="152" t="s">
        <v>101</v>
      </c>
      <c r="D98" s="35"/>
      <c r="E98" s="35"/>
      <c r="F98" s="35"/>
      <c r="G98" s="35"/>
      <c r="H98" s="35"/>
      <c r="I98" s="35"/>
      <c r="J98" s="98">
        <f>J131</f>
        <v>0</v>
      </c>
      <c r="K98" s="35"/>
      <c r="L98" s="57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6" t="s">
        <v>102</v>
      </c>
    </row>
    <row r="99" hidden="1" s="9" customFormat="1" ht="24.96" customHeight="1">
      <c r="A99" s="9"/>
      <c r="B99" s="153"/>
      <c r="C99" s="9"/>
      <c r="D99" s="154" t="s">
        <v>103</v>
      </c>
      <c r="E99" s="155"/>
      <c r="F99" s="155"/>
      <c r="G99" s="155"/>
      <c r="H99" s="155"/>
      <c r="I99" s="155"/>
      <c r="J99" s="156">
        <f>J132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7"/>
      <c r="C100" s="10"/>
      <c r="D100" s="158" t="s">
        <v>104</v>
      </c>
      <c r="E100" s="159"/>
      <c r="F100" s="159"/>
      <c r="G100" s="159"/>
      <c r="H100" s="159"/>
      <c r="I100" s="159"/>
      <c r="J100" s="160">
        <f>J133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4.88" customHeight="1">
      <c r="A101" s="10"/>
      <c r="B101" s="157"/>
      <c r="C101" s="10"/>
      <c r="D101" s="158" t="s">
        <v>105</v>
      </c>
      <c r="E101" s="159"/>
      <c r="F101" s="159"/>
      <c r="G101" s="159"/>
      <c r="H101" s="159"/>
      <c r="I101" s="159"/>
      <c r="J101" s="160">
        <f>J134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4.88" customHeight="1">
      <c r="A102" s="10"/>
      <c r="B102" s="157"/>
      <c r="C102" s="10"/>
      <c r="D102" s="158" t="s">
        <v>106</v>
      </c>
      <c r="E102" s="159"/>
      <c r="F102" s="159"/>
      <c r="G102" s="159"/>
      <c r="H102" s="159"/>
      <c r="I102" s="159"/>
      <c r="J102" s="160">
        <f>J153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21.84" customHeight="1">
      <c r="A103" s="10"/>
      <c r="B103" s="157"/>
      <c r="C103" s="10"/>
      <c r="D103" s="158" t="s">
        <v>107</v>
      </c>
      <c r="E103" s="159"/>
      <c r="F103" s="159"/>
      <c r="G103" s="159"/>
      <c r="H103" s="159"/>
      <c r="I103" s="159"/>
      <c r="J103" s="160">
        <f>J154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21.84" customHeight="1">
      <c r="A104" s="10"/>
      <c r="B104" s="157"/>
      <c r="C104" s="10"/>
      <c r="D104" s="158" t="s">
        <v>108</v>
      </c>
      <c r="E104" s="159"/>
      <c r="F104" s="159"/>
      <c r="G104" s="159"/>
      <c r="H104" s="159"/>
      <c r="I104" s="159"/>
      <c r="J104" s="160">
        <f>J167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4.88" customHeight="1">
      <c r="A105" s="10"/>
      <c r="B105" s="157"/>
      <c r="C105" s="10"/>
      <c r="D105" s="158" t="s">
        <v>109</v>
      </c>
      <c r="E105" s="159"/>
      <c r="F105" s="159"/>
      <c r="G105" s="159"/>
      <c r="H105" s="159"/>
      <c r="I105" s="159"/>
      <c r="J105" s="160">
        <f>J181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4.88" customHeight="1">
      <c r="A106" s="10"/>
      <c r="B106" s="157"/>
      <c r="C106" s="10"/>
      <c r="D106" s="158" t="s">
        <v>110</v>
      </c>
      <c r="E106" s="159"/>
      <c r="F106" s="159"/>
      <c r="G106" s="159"/>
      <c r="H106" s="159"/>
      <c r="I106" s="159"/>
      <c r="J106" s="160">
        <f>J186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4.88" customHeight="1">
      <c r="A107" s="10"/>
      <c r="B107" s="157"/>
      <c r="C107" s="10"/>
      <c r="D107" s="158" t="s">
        <v>111</v>
      </c>
      <c r="E107" s="159"/>
      <c r="F107" s="159"/>
      <c r="G107" s="159"/>
      <c r="H107" s="159"/>
      <c r="I107" s="159"/>
      <c r="J107" s="160">
        <f>J191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4.88" customHeight="1">
      <c r="A108" s="10"/>
      <c r="B108" s="157"/>
      <c r="C108" s="10"/>
      <c r="D108" s="158" t="s">
        <v>112</v>
      </c>
      <c r="E108" s="159"/>
      <c r="F108" s="159"/>
      <c r="G108" s="159"/>
      <c r="H108" s="159"/>
      <c r="I108" s="159"/>
      <c r="J108" s="160">
        <f>J193</f>
        <v>0</v>
      </c>
      <c r="K108" s="10"/>
      <c r="L108" s="15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9" customFormat="1" ht="24.96" customHeight="1">
      <c r="A109" s="9"/>
      <c r="B109" s="153"/>
      <c r="C109" s="9"/>
      <c r="D109" s="154" t="s">
        <v>113</v>
      </c>
      <c r="E109" s="155"/>
      <c r="F109" s="155"/>
      <c r="G109" s="155"/>
      <c r="H109" s="155"/>
      <c r="I109" s="155"/>
      <c r="J109" s="156">
        <f>J203</f>
        <v>0</v>
      </c>
      <c r="K109" s="9"/>
      <c r="L109" s="15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hidden="1" s="2" customFormat="1" ht="21.84" customHeigh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57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hidden="1" s="2" customFormat="1" ht="6.96" customHeight="1">
      <c r="A111" s="35"/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57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hidden="1"/>
    <row r="113" hidden="1"/>
    <row r="114" hidden="1"/>
    <row r="115" s="2" customFormat="1" ht="6.96" customHeight="1">
      <c r="A115" s="35"/>
      <c r="B115" s="64"/>
      <c r="C115" s="65"/>
      <c r="D115" s="65"/>
      <c r="E115" s="65"/>
      <c r="F115" s="65"/>
      <c r="G115" s="65"/>
      <c r="H115" s="65"/>
      <c r="I115" s="65"/>
      <c r="J115" s="65"/>
      <c r="K115" s="65"/>
      <c r="L115" s="57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114</v>
      </c>
      <c r="D116" s="35"/>
      <c r="E116" s="35"/>
      <c r="F116" s="35"/>
      <c r="G116" s="35"/>
      <c r="H116" s="35"/>
      <c r="I116" s="35"/>
      <c r="J116" s="35"/>
      <c r="K116" s="35"/>
      <c r="L116" s="57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5"/>
      <c r="D117" s="35"/>
      <c r="E117" s="35"/>
      <c r="F117" s="35"/>
      <c r="G117" s="35"/>
      <c r="H117" s="35"/>
      <c r="I117" s="35"/>
      <c r="J117" s="35"/>
      <c r="K117" s="35"/>
      <c r="L117" s="57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15</v>
      </c>
      <c r="D118" s="35"/>
      <c r="E118" s="35"/>
      <c r="F118" s="35"/>
      <c r="G118" s="35"/>
      <c r="H118" s="35"/>
      <c r="I118" s="35"/>
      <c r="J118" s="35"/>
      <c r="K118" s="3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5"/>
      <c r="D119" s="35"/>
      <c r="E119" s="131" t="str">
        <f>E7</f>
        <v>Rekonštrukcia HV prípojky na ulici Hviezdoslavova 50, Martin</v>
      </c>
      <c r="F119" s="29"/>
      <c r="G119" s="29"/>
      <c r="H119" s="29"/>
      <c r="I119" s="35"/>
      <c r="J119" s="35"/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" customFormat="1" ht="12" customHeight="1">
      <c r="B120" s="19"/>
      <c r="C120" s="29" t="s">
        <v>94</v>
      </c>
      <c r="L120" s="19"/>
    </row>
    <row r="121" s="2" customFormat="1" ht="16.5" customHeight="1">
      <c r="A121" s="35"/>
      <c r="B121" s="36"/>
      <c r="C121" s="35"/>
      <c r="D121" s="35"/>
      <c r="E121" s="131" t="s">
        <v>95</v>
      </c>
      <c r="F121" s="35"/>
      <c r="G121" s="35"/>
      <c r="H121" s="35"/>
      <c r="I121" s="35"/>
      <c r="J121" s="35"/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96</v>
      </c>
      <c r="D122" s="35"/>
      <c r="E122" s="35"/>
      <c r="F122" s="35"/>
      <c r="G122" s="35"/>
      <c r="H122" s="35"/>
      <c r="I122" s="35"/>
      <c r="J122" s="35"/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5"/>
      <c r="D123" s="35"/>
      <c r="E123" s="69" t="str">
        <f>E11</f>
        <v>01 - Potrubná časť</v>
      </c>
      <c r="F123" s="35"/>
      <c r="G123" s="35"/>
      <c r="H123" s="35"/>
      <c r="I123" s="35"/>
      <c r="J123" s="35"/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5"/>
      <c r="D124" s="35"/>
      <c r="E124" s="35"/>
      <c r="F124" s="35"/>
      <c r="G124" s="35"/>
      <c r="H124" s="35"/>
      <c r="I124" s="35"/>
      <c r="J124" s="35"/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19</v>
      </c>
      <c r="D125" s="35"/>
      <c r="E125" s="35"/>
      <c r="F125" s="24" t="str">
        <f>F14</f>
        <v>ul. Hviezdoslavova 50</v>
      </c>
      <c r="G125" s="35"/>
      <c r="H125" s="35"/>
      <c r="I125" s="29" t="s">
        <v>21</v>
      </c>
      <c r="J125" s="71" t="str">
        <f>IF(J14="","",J14)</f>
        <v>28. 2. 2025</v>
      </c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23</v>
      </c>
      <c r="D127" s="35"/>
      <c r="E127" s="35"/>
      <c r="F127" s="24" t="str">
        <f>E17</f>
        <v>MH Teplárenský holding, a.s., závod Martin</v>
      </c>
      <c r="G127" s="35"/>
      <c r="H127" s="35"/>
      <c r="I127" s="29" t="s">
        <v>29</v>
      </c>
      <c r="J127" s="33" t="str">
        <f>E23</f>
        <v>ENERGIA, spol. s r.o.</v>
      </c>
      <c r="K127" s="35"/>
      <c r="L127" s="57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27</v>
      </c>
      <c r="D128" s="35"/>
      <c r="E128" s="35"/>
      <c r="F128" s="24" t="str">
        <f>IF(E20="","",E20)</f>
        <v>Vyplň údaj</v>
      </c>
      <c r="G128" s="35"/>
      <c r="H128" s="35"/>
      <c r="I128" s="29" t="s">
        <v>32</v>
      </c>
      <c r="J128" s="33" t="str">
        <f>E26</f>
        <v>Balog</v>
      </c>
      <c r="K128" s="35"/>
      <c r="L128" s="57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0.32" customHeight="1">
      <c r="A129" s="35"/>
      <c r="B129" s="36"/>
      <c r="C129" s="35"/>
      <c r="D129" s="35"/>
      <c r="E129" s="35"/>
      <c r="F129" s="35"/>
      <c r="G129" s="35"/>
      <c r="H129" s="35"/>
      <c r="I129" s="35"/>
      <c r="J129" s="35"/>
      <c r="K129" s="35"/>
      <c r="L129" s="57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11" customFormat="1" ht="29.28" customHeight="1">
      <c r="A130" s="161"/>
      <c r="B130" s="162"/>
      <c r="C130" s="163" t="s">
        <v>115</v>
      </c>
      <c r="D130" s="164" t="s">
        <v>60</v>
      </c>
      <c r="E130" s="164" t="s">
        <v>56</v>
      </c>
      <c r="F130" s="164" t="s">
        <v>57</v>
      </c>
      <c r="G130" s="164" t="s">
        <v>116</v>
      </c>
      <c r="H130" s="164" t="s">
        <v>117</v>
      </c>
      <c r="I130" s="164" t="s">
        <v>118</v>
      </c>
      <c r="J130" s="165" t="s">
        <v>100</v>
      </c>
      <c r="K130" s="166" t="s">
        <v>119</v>
      </c>
      <c r="L130" s="167"/>
      <c r="M130" s="88" t="s">
        <v>1</v>
      </c>
      <c r="N130" s="89" t="s">
        <v>39</v>
      </c>
      <c r="O130" s="89" t="s">
        <v>120</v>
      </c>
      <c r="P130" s="89" t="s">
        <v>121</v>
      </c>
      <c r="Q130" s="89" t="s">
        <v>122</v>
      </c>
      <c r="R130" s="89" t="s">
        <v>123</v>
      </c>
      <c r="S130" s="89" t="s">
        <v>124</v>
      </c>
      <c r="T130" s="90" t="s">
        <v>125</v>
      </c>
      <c r="U130" s="161"/>
      <c r="V130" s="161"/>
      <c r="W130" s="161"/>
      <c r="X130" s="161"/>
      <c r="Y130" s="161"/>
      <c r="Z130" s="161"/>
      <c r="AA130" s="161"/>
      <c r="AB130" s="161"/>
      <c r="AC130" s="161"/>
      <c r="AD130" s="161"/>
      <c r="AE130" s="161"/>
    </row>
    <row r="131" s="2" customFormat="1" ht="22.8" customHeight="1">
      <c r="A131" s="35"/>
      <c r="B131" s="36"/>
      <c r="C131" s="95" t="s">
        <v>101</v>
      </c>
      <c r="D131" s="35"/>
      <c r="E131" s="35"/>
      <c r="F131" s="35"/>
      <c r="G131" s="35"/>
      <c r="H131" s="35"/>
      <c r="I131" s="35"/>
      <c r="J131" s="168">
        <f>BK131</f>
        <v>0</v>
      </c>
      <c r="K131" s="35"/>
      <c r="L131" s="36"/>
      <c r="M131" s="91"/>
      <c r="N131" s="75"/>
      <c r="O131" s="92"/>
      <c r="P131" s="169">
        <f>P132+P203</f>
        <v>0</v>
      </c>
      <c r="Q131" s="92"/>
      <c r="R131" s="169">
        <f>R132+R203</f>
        <v>0.018848279999999999</v>
      </c>
      <c r="S131" s="92"/>
      <c r="T131" s="170">
        <f>T132+T203</f>
        <v>0.80199999999999994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6" t="s">
        <v>74</v>
      </c>
      <c r="AU131" s="16" t="s">
        <v>102</v>
      </c>
      <c r="BK131" s="171">
        <f>BK132+BK203</f>
        <v>0</v>
      </c>
    </row>
    <row r="132" s="12" customFormat="1" ht="25.92" customHeight="1">
      <c r="A132" s="12"/>
      <c r="B132" s="172"/>
      <c r="C132" s="12"/>
      <c r="D132" s="173" t="s">
        <v>74</v>
      </c>
      <c r="E132" s="174" t="s">
        <v>126</v>
      </c>
      <c r="F132" s="174" t="s">
        <v>127</v>
      </c>
      <c r="G132" s="12"/>
      <c r="H132" s="12"/>
      <c r="I132" s="175"/>
      <c r="J132" s="176">
        <f>BK132</f>
        <v>0</v>
      </c>
      <c r="K132" s="12"/>
      <c r="L132" s="172"/>
      <c r="M132" s="177"/>
      <c r="N132" s="178"/>
      <c r="O132" s="178"/>
      <c r="P132" s="179">
        <f>P133</f>
        <v>0</v>
      </c>
      <c r="Q132" s="178"/>
      <c r="R132" s="179">
        <f>R133</f>
        <v>0.018848279999999999</v>
      </c>
      <c r="S132" s="178"/>
      <c r="T132" s="180">
        <f>T133</f>
        <v>0.80199999999999994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3" t="s">
        <v>82</v>
      </c>
      <c r="AT132" s="181" t="s">
        <v>74</v>
      </c>
      <c r="AU132" s="181" t="s">
        <v>75</v>
      </c>
      <c r="AY132" s="173" t="s">
        <v>128</v>
      </c>
      <c r="BK132" s="182">
        <f>BK133</f>
        <v>0</v>
      </c>
    </row>
    <row r="133" s="12" customFormat="1" ht="22.8" customHeight="1">
      <c r="A133" s="12"/>
      <c r="B133" s="172"/>
      <c r="C133" s="12"/>
      <c r="D133" s="173" t="s">
        <v>74</v>
      </c>
      <c r="E133" s="183" t="s">
        <v>129</v>
      </c>
      <c r="F133" s="183" t="s">
        <v>130</v>
      </c>
      <c r="G133" s="12"/>
      <c r="H133" s="12"/>
      <c r="I133" s="175"/>
      <c r="J133" s="184">
        <f>BK133</f>
        <v>0</v>
      </c>
      <c r="K133" s="12"/>
      <c r="L133" s="172"/>
      <c r="M133" s="177"/>
      <c r="N133" s="178"/>
      <c r="O133" s="178"/>
      <c r="P133" s="179">
        <f>P134+P153+P181+P186+P191+P193</f>
        <v>0</v>
      </c>
      <c r="Q133" s="178"/>
      <c r="R133" s="179">
        <f>R134+R153+R181+R186+R191+R193</f>
        <v>0.018848279999999999</v>
      </c>
      <c r="S133" s="178"/>
      <c r="T133" s="180">
        <f>T134+T153+T181+T186+T191+T193</f>
        <v>0.80199999999999994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3" t="s">
        <v>82</v>
      </c>
      <c r="AT133" s="181" t="s">
        <v>74</v>
      </c>
      <c r="AU133" s="181" t="s">
        <v>82</v>
      </c>
      <c r="AY133" s="173" t="s">
        <v>128</v>
      </c>
      <c r="BK133" s="182">
        <f>BK134+BK153+BK181+BK186+BK191+BK193</f>
        <v>0</v>
      </c>
    </row>
    <row r="134" s="12" customFormat="1" ht="20.88" customHeight="1">
      <c r="A134" s="12"/>
      <c r="B134" s="172"/>
      <c r="C134" s="12"/>
      <c r="D134" s="173" t="s">
        <v>74</v>
      </c>
      <c r="E134" s="183" t="s">
        <v>131</v>
      </c>
      <c r="F134" s="183" t="s">
        <v>132</v>
      </c>
      <c r="G134" s="12"/>
      <c r="H134" s="12"/>
      <c r="I134" s="175"/>
      <c r="J134" s="184">
        <f>BK134</f>
        <v>0</v>
      </c>
      <c r="K134" s="12"/>
      <c r="L134" s="172"/>
      <c r="M134" s="177"/>
      <c r="N134" s="178"/>
      <c r="O134" s="178"/>
      <c r="P134" s="179">
        <f>SUM(P135:P152)</f>
        <v>0</v>
      </c>
      <c r="Q134" s="178"/>
      <c r="R134" s="179">
        <f>SUM(R135:R152)</f>
        <v>0</v>
      </c>
      <c r="S134" s="178"/>
      <c r="T134" s="180">
        <f>SUM(T135:T152)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3" t="s">
        <v>82</v>
      </c>
      <c r="AT134" s="181" t="s">
        <v>74</v>
      </c>
      <c r="AU134" s="181" t="s">
        <v>88</v>
      </c>
      <c r="AY134" s="173" t="s">
        <v>128</v>
      </c>
      <c r="BK134" s="182">
        <f>SUM(BK135:BK152)</f>
        <v>0</v>
      </c>
    </row>
    <row r="135" s="2" customFormat="1" ht="16.5" customHeight="1">
      <c r="A135" s="35"/>
      <c r="B135" s="185"/>
      <c r="C135" s="186" t="s">
        <v>82</v>
      </c>
      <c r="D135" s="186" t="s">
        <v>133</v>
      </c>
      <c r="E135" s="187" t="s">
        <v>134</v>
      </c>
      <c r="F135" s="188" t="s">
        <v>135</v>
      </c>
      <c r="G135" s="189" t="s">
        <v>136</v>
      </c>
      <c r="H135" s="190">
        <v>1</v>
      </c>
      <c r="I135" s="191"/>
      <c r="J135" s="192">
        <f>ROUND(I135*H135,2)</f>
        <v>0</v>
      </c>
      <c r="K135" s="193"/>
      <c r="L135" s="36"/>
      <c r="M135" s="194" t="s">
        <v>1</v>
      </c>
      <c r="N135" s="195" t="s">
        <v>41</v>
      </c>
      <c r="O135" s="79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137</v>
      </c>
      <c r="AT135" s="198" t="s">
        <v>133</v>
      </c>
      <c r="AU135" s="198" t="s">
        <v>138</v>
      </c>
      <c r="AY135" s="16" t="s">
        <v>128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6" t="s">
        <v>88</v>
      </c>
      <c r="BK135" s="199">
        <f>ROUND(I135*H135,2)</f>
        <v>0</v>
      </c>
      <c r="BL135" s="16" t="s">
        <v>137</v>
      </c>
      <c r="BM135" s="198" t="s">
        <v>139</v>
      </c>
    </row>
    <row r="136" s="2" customFormat="1" ht="16.5" customHeight="1">
      <c r="A136" s="35"/>
      <c r="B136" s="185"/>
      <c r="C136" s="186" t="s">
        <v>88</v>
      </c>
      <c r="D136" s="186" t="s">
        <v>133</v>
      </c>
      <c r="E136" s="187" t="s">
        <v>140</v>
      </c>
      <c r="F136" s="188" t="s">
        <v>141</v>
      </c>
      <c r="G136" s="189" t="s">
        <v>142</v>
      </c>
      <c r="H136" s="190">
        <v>60</v>
      </c>
      <c r="I136" s="191"/>
      <c r="J136" s="192">
        <f>ROUND(I136*H136,2)</f>
        <v>0</v>
      </c>
      <c r="K136" s="193"/>
      <c r="L136" s="36"/>
      <c r="M136" s="194" t="s">
        <v>1</v>
      </c>
      <c r="N136" s="195" t="s">
        <v>41</v>
      </c>
      <c r="O136" s="79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137</v>
      </c>
      <c r="AT136" s="198" t="s">
        <v>133</v>
      </c>
      <c r="AU136" s="198" t="s">
        <v>138</v>
      </c>
      <c r="AY136" s="16" t="s">
        <v>128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6" t="s">
        <v>88</v>
      </c>
      <c r="BK136" s="199">
        <f>ROUND(I136*H136,2)</f>
        <v>0</v>
      </c>
      <c r="BL136" s="16" t="s">
        <v>137</v>
      </c>
      <c r="BM136" s="198" t="s">
        <v>143</v>
      </c>
    </row>
    <row r="137" s="2" customFormat="1" ht="16.5" customHeight="1">
      <c r="A137" s="35"/>
      <c r="B137" s="185"/>
      <c r="C137" s="186" t="s">
        <v>138</v>
      </c>
      <c r="D137" s="186" t="s">
        <v>133</v>
      </c>
      <c r="E137" s="187" t="s">
        <v>144</v>
      </c>
      <c r="F137" s="188" t="s">
        <v>145</v>
      </c>
      <c r="G137" s="189" t="s">
        <v>142</v>
      </c>
      <c r="H137" s="190">
        <v>60</v>
      </c>
      <c r="I137" s="191"/>
      <c r="J137" s="192">
        <f>ROUND(I137*H137,2)</f>
        <v>0</v>
      </c>
      <c r="K137" s="193"/>
      <c r="L137" s="36"/>
      <c r="M137" s="194" t="s">
        <v>1</v>
      </c>
      <c r="N137" s="195" t="s">
        <v>41</v>
      </c>
      <c r="O137" s="79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137</v>
      </c>
      <c r="AT137" s="198" t="s">
        <v>133</v>
      </c>
      <c r="AU137" s="198" t="s">
        <v>138</v>
      </c>
      <c r="AY137" s="16" t="s">
        <v>128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6" t="s">
        <v>88</v>
      </c>
      <c r="BK137" s="199">
        <f>ROUND(I137*H137,2)</f>
        <v>0</v>
      </c>
      <c r="BL137" s="16" t="s">
        <v>137</v>
      </c>
      <c r="BM137" s="198" t="s">
        <v>146</v>
      </c>
    </row>
    <row r="138" s="2" customFormat="1" ht="37.8" customHeight="1">
      <c r="A138" s="35"/>
      <c r="B138" s="185"/>
      <c r="C138" s="186" t="s">
        <v>147</v>
      </c>
      <c r="D138" s="186" t="s">
        <v>133</v>
      </c>
      <c r="E138" s="187" t="s">
        <v>148</v>
      </c>
      <c r="F138" s="188" t="s">
        <v>149</v>
      </c>
      <c r="G138" s="189" t="s">
        <v>150</v>
      </c>
      <c r="H138" s="190">
        <v>5</v>
      </c>
      <c r="I138" s="191"/>
      <c r="J138" s="192">
        <f>ROUND(I138*H138,2)</f>
        <v>0</v>
      </c>
      <c r="K138" s="193"/>
      <c r="L138" s="36"/>
      <c r="M138" s="194" t="s">
        <v>1</v>
      </c>
      <c r="N138" s="195" t="s">
        <v>41</v>
      </c>
      <c r="O138" s="79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137</v>
      </c>
      <c r="AT138" s="198" t="s">
        <v>133</v>
      </c>
      <c r="AU138" s="198" t="s">
        <v>138</v>
      </c>
      <c r="AY138" s="16" t="s">
        <v>128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6" t="s">
        <v>88</v>
      </c>
      <c r="BK138" s="199">
        <f>ROUND(I138*H138,2)</f>
        <v>0</v>
      </c>
      <c r="BL138" s="16" t="s">
        <v>137</v>
      </c>
      <c r="BM138" s="198" t="s">
        <v>151</v>
      </c>
    </row>
    <row r="139" s="2" customFormat="1" ht="37.8" customHeight="1">
      <c r="A139" s="35"/>
      <c r="B139" s="185"/>
      <c r="C139" s="186" t="s">
        <v>152</v>
      </c>
      <c r="D139" s="186" t="s">
        <v>133</v>
      </c>
      <c r="E139" s="187" t="s">
        <v>153</v>
      </c>
      <c r="F139" s="188" t="s">
        <v>154</v>
      </c>
      <c r="G139" s="189" t="s">
        <v>150</v>
      </c>
      <c r="H139" s="190">
        <v>5</v>
      </c>
      <c r="I139" s="191"/>
      <c r="J139" s="192">
        <f>ROUND(I139*H139,2)</f>
        <v>0</v>
      </c>
      <c r="K139" s="193"/>
      <c r="L139" s="36"/>
      <c r="M139" s="194" t="s">
        <v>1</v>
      </c>
      <c r="N139" s="195" t="s">
        <v>41</v>
      </c>
      <c r="O139" s="79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137</v>
      </c>
      <c r="AT139" s="198" t="s">
        <v>133</v>
      </c>
      <c r="AU139" s="198" t="s">
        <v>138</v>
      </c>
      <c r="AY139" s="16" t="s">
        <v>128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6" t="s">
        <v>88</v>
      </c>
      <c r="BK139" s="199">
        <f>ROUND(I139*H139,2)</f>
        <v>0</v>
      </c>
      <c r="BL139" s="16" t="s">
        <v>137</v>
      </c>
      <c r="BM139" s="198" t="s">
        <v>155</v>
      </c>
    </row>
    <row r="140" s="2" customFormat="1" ht="16.5" customHeight="1">
      <c r="A140" s="35"/>
      <c r="B140" s="185"/>
      <c r="C140" s="186" t="s">
        <v>156</v>
      </c>
      <c r="D140" s="186" t="s">
        <v>133</v>
      </c>
      <c r="E140" s="187" t="s">
        <v>157</v>
      </c>
      <c r="F140" s="188" t="s">
        <v>158</v>
      </c>
      <c r="G140" s="189" t="s">
        <v>150</v>
      </c>
      <c r="H140" s="190">
        <v>2</v>
      </c>
      <c r="I140" s="191"/>
      <c r="J140" s="192">
        <f>ROUND(I140*H140,2)</f>
        <v>0</v>
      </c>
      <c r="K140" s="193"/>
      <c r="L140" s="36"/>
      <c r="M140" s="194" t="s">
        <v>1</v>
      </c>
      <c r="N140" s="195" t="s">
        <v>41</v>
      </c>
      <c r="O140" s="79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137</v>
      </c>
      <c r="AT140" s="198" t="s">
        <v>133</v>
      </c>
      <c r="AU140" s="198" t="s">
        <v>138</v>
      </c>
      <c r="AY140" s="16" t="s">
        <v>128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6" t="s">
        <v>88</v>
      </c>
      <c r="BK140" s="199">
        <f>ROUND(I140*H140,2)</f>
        <v>0</v>
      </c>
      <c r="BL140" s="16" t="s">
        <v>137</v>
      </c>
      <c r="BM140" s="198" t="s">
        <v>159</v>
      </c>
    </row>
    <row r="141" s="2" customFormat="1" ht="16.5" customHeight="1">
      <c r="A141" s="35"/>
      <c r="B141" s="185"/>
      <c r="C141" s="186" t="s">
        <v>160</v>
      </c>
      <c r="D141" s="186" t="s">
        <v>133</v>
      </c>
      <c r="E141" s="187" t="s">
        <v>161</v>
      </c>
      <c r="F141" s="188" t="s">
        <v>162</v>
      </c>
      <c r="G141" s="189" t="s">
        <v>150</v>
      </c>
      <c r="H141" s="190">
        <v>2</v>
      </c>
      <c r="I141" s="191"/>
      <c r="J141" s="192">
        <f>ROUND(I141*H141,2)</f>
        <v>0</v>
      </c>
      <c r="K141" s="193"/>
      <c r="L141" s="36"/>
      <c r="M141" s="194" t="s">
        <v>1</v>
      </c>
      <c r="N141" s="195" t="s">
        <v>41</v>
      </c>
      <c r="O141" s="79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137</v>
      </c>
      <c r="AT141" s="198" t="s">
        <v>133</v>
      </c>
      <c r="AU141" s="198" t="s">
        <v>138</v>
      </c>
      <c r="AY141" s="16" t="s">
        <v>128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6" t="s">
        <v>88</v>
      </c>
      <c r="BK141" s="199">
        <f>ROUND(I141*H141,2)</f>
        <v>0</v>
      </c>
      <c r="BL141" s="16" t="s">
        <v>137</v>
      </c>
      <c r="BM141" s="198" t="s">
        <v>163</v>
      </c>
    </row>
    <row r="142" s="2" customFormat="1" ht="24.15" customHeight="1">
      <c r="A142" s="35"/>
      <c r="B142" s="185"/>
      <c r="C142" s="186" t="s">
        <v>164</v>
      </c>
      <c r="D142" s="186" t="s">
        <v>133</v>
      </c>
      <c r="E142" s="187" t="s">
        <v>165</v>
      </c>
      <c r="F142" s="188" t="s">
        <v>166</v>
      </c>
      <c r="G142" s="189" t="s">
        <v>150</v>
      </c>
      <c r="H142" s="190">
        <v>4</v>
      </c>
      <c r="I142" s="191"/>
      <c r="J142" s="192">
        <f>ROUND(I142*H142,2)</f>
        <v>0</v>
      </c>
      <c r="K142" s="193"/>
      <c r="L142" s="36"/>
      <c r="M142" s="194" t="s">
        <v>1</v>
      </c>
      <c r="N142" s="195" t="s">
        <v>41</v>
      </c>
      <c r="O142" s="79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137</v>
      </c>
      <c r="AT142" s="198" t="s">
        <v>133</v>
      </c>
      <c r="AU142" s="198" t="s">
        <v>138</v>
      </c>
      <c r="AY142" s="16" t="s">
        <v>128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6" t="s">
        <v>88</v>
      </c>
      <c r="BK142" s="199">
        <f>ROUND(I142*H142,2)</f>
        <v>0</v>
      </c>
      <c r="BL142" s="16" t="s">
        <v>137</v>
      </c>
      <c r="BM142" s="198" t="s">
        <v>167</v>
      </c>
    </row>
    <row r="143" s="2" customFormat="1" ht="24.15" customHeight="1">
      <c r="A143" s="35"/>
      <c r="B143" s="185"/>
      <c r="C143" s="186" t="s">
        <v>168</v>
      </c>
      <c r="D143" s="186" t="s">
        <v>133</v>
      </c>
      <c r="E143" s="187" t="s">
        <v>169</v>
      </c>
      <c r="F143" s="188" t="s">
        <v>170</v>
      </c>
      <c r="G143" s="189" t="s">
        <v>150</v>
      </c>
      <c r="H143" s="190">
        <v>4</v>
      </c>
      <c r="I143" s="191"/>
      <c r="J143" s="192">
        <f>ROUND(I143*H143,2)</f>
        <v>0</v>
      </c>
      <c r="K143" s="193"/>
      <c r="L143" s="36"/>
      <c r="M143" s="194" t="s">
        <v>1</v>
      </c>
      <c r="N143" s="195" t="s">
        <v>41</v>
      </c>
      <c r="O143" s="79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137</v>
      </c>
      <c r="AT143" s="198" t="s">
        <v>133</v>
      </c>
      <c r="AU143" s="198" t="s">
        <v>138</v>
      </c>
      <c r="AY143" s="16" t="s">
        <v>128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6" t="s">
        <v>88</v>
      </c>
      <c r="BK143" s="199">
        <f>ROUND(I143*H143,2)</f>
        <v>0</v>
      </c>
      <c r="BL143" s="16" t="s">
        <v>137</v>
      </c>
      <c r="BM143" s="198" t="s">
        <v>171</v>
      </c>
    </row>
    <row r="144" s="2" customFormat="1" ht="24.15" customHeight="1">
      <c r="A144" s="35"/>
      <c r="B144" s="185"/>
      <c r="C144" s="186" t="s">
        <v>172</v>
      </c>
      <c r="D144" s="186" t="s">
        <v>133</v>
      </c>
      <c r="E144" s="187" t="s">
        <v>173</v>
      </c>
      <c r="F144" s="188" t="s">
        <v>174</v>
      </c>
      <c r="G144" s="189" t="s">
        <v>150</v>
      </c>
      <c r="H144" s="190">
        <v>24</v>
      </c>
      <c r="I144" s="191"/>
      <c r="J144" s="192">
        <f>ROUND(I144*H144,2)</f>
        <v>0</v>
      </c>
      <c r="K144" s="193"/>
      <c r="L144" s="36"/>
      <c r="M144" s="194" t="s">
        <v>1</v>
      </c>
      <c r="N144" s="195" t="s">
        <v>41</v>
      </c>
      <c r="O144" s="79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137</v>
      </c>
      <c r="AT144" s="198" t="s">
        <v>133</v>
      </c>
      <c r="AU144" s="198" t="s">
        <v>138</v>
      </c>
      <c r="AY144" s="16" t="s">
        <v>128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6" t="s">
        <v>88</v>
      </c>
      <c r="BK144" s="199">
        <f>ROUND(I144*H144,2)</f>
        <v>0</v>
      </c>
      <c r="BL144" s="16" t="s">
        <v>137</v>
      </c>
      <c r="BM144" s="198" t="s">
        <v>175</v>
      </c>
    </row>
    <row r="145" s="2" customFormat="1" ht="24.15" customHeight="1">
      <c r="A145" s="35"/>
      <c r="B145" s="185"/>
      <c r="C145" s="186" t="s">
        <v>176</v>
      </c>
      <c r="D145" s="186" t="s">
        <v>133</v>
      </c>
      <c r="E145" s="187" t="s">
        <v>177</v>
      </c>
      <c r="F145" s="188" t="s">
        <v>178</v>
      </c>
      <c r="G145" s="189" t="s">
        <v>150</v>
      </c>
      <c r="H145" s="190">
        <v>20</v>
      </c>
      <c r="I145" s="191"/>
      <c r="J145" s="192">
        <f>ROUND(I145*H145,2)</f>
        <v>0</v>
      </c>
      <c r="K145" s="193"/>
      <c r="L145" s="36"/>
      <c r="M145" s="194" t="s">
        <v>1</v>
      </c>
      <c r="N145" s="195" t="s">
        <v>41</v>
      </c>
      <c r="O145" s="79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137</v>
      </c>
      <c r="AT145" s="198" t="s">
        <v>133</v>
      </c>
      <c r="AU145" s="198" t="s">
        <v>138</v>
      </c>
      <c r="AY145" s="16" t="s">
        <v>128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6" t="s">
        <v>88</v>
      </c>
      <c r="BK145" s="199">
        <f>ROUND(I145*H145,2)</f>
        <v>0</v>
      </c>
      <c r="BL145" s="16" t="s">
        <v>137</v>
      </c>
      <c r="BM145" s="198" t="s">
        <v>179</v>
      </c>
    </row>
    <row r="146" s="2" customFormat="1" ht="16.5" customHeight="1">
      <c r="A146" s="35"/>
      <c r="B146" s="185"/>
      <c r="C146" s="186" t="s">
        <v>180</v>
      </c>
      <c r="D146" s="186" t="s">
        <v>133</v>
      </c>
      <c r="E146" s="187" t="s">
        <v>181</v>
      </c>
      <c r="F146" s="188" t="s">
        <v>182</v>
      </c>
      <c r="G146" s="189" t="s">
        <v>142</v>
      </c>
      <c r="H146" s="190">
        <v>130</v>
      </c>
      <c r="I146" s="191"/>
      <c r="J146" s="192">
        <f>ROUND(I146*H146,2)</f>
        <v>0</v>
      </c>
      <c r="K146" s="193"/>
      <c r="L146" s="36"/>
      <c r="M146" s="194" t="s">
        <v>1</v>
      </c>
      <c r="N146" s="195" t="s">
        <v>41</v>
      </c>
      <c r="O146" s="79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137</v>
      </c>
      <c r="AT146" s="198" t="s">
        <v>133</v>
      </c>
      <c r="AU146" s="198" t="s">
        <v>138</v>
      </c>
      <c r="AY146" s="16" t="s">
        <v>128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6" t="s">
        <v>88</v>
      </c>
      <c r="BK146" s="199">
        <f>ROUND(I146*H146,2)</f>
        <v>0</v>
      </c>
      <c r="BL146" s="16" t="s">
        <v>137</v>
      </c>
      <c r="BM146" s="198" t="s">
        <v>183</v>
      </c>
    </row>
    <row r="147" s="2" customFormat="1" ht="21.75" customHeight="1">
      <c r="A147" s="35"/>
      <c r="B147" s="185"/>
      <c r="C147" s="186" t="s">
        <v>184</v>
      </c>
      <c r="D147" s="186" t="s">
        <v>133</v>
      </c>
      <c r="E147" s="187" t="s">
        <v>185</v>
      </c>
      <c r="F147" s="188" t="s">
        <v>186</v>
      </c>
      <c r="G147" s="189" t="s">
        <v>187</v>
      </c>
      <c r="H147" s="190">
        <v>2</v>
      </c>
      <c r="I147" s="191"/>
      <c r="J147" s="192">
        <f>ROUND(I147*H147,2)</f>
        <v>0</v>
      </c>
      <c r="K147" s="193"/>
      <c r="L147" s="36"/>
      <c r="M147" s="194" t="s">
        <v>1</v>
      </c>
      <c r="N147" s="195" t="s">
        <v>41</v>
      </c>
      <c r="O147" s="79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137</v>
      </c>
      <c r="AT147" s="198" t="s">
        <v>133</v>
      </c>
      <c r="AU147" s="198" t="s">
        <v>138</v>
      </c>
      <c r="AY147" s="16" t="s">
        <v>128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6" t="s">
        <v>88</v>
      </c>
      <c r="BK147" s="199">
        <f>ROUND(I147*H147,2)</f>
        <v>0</v>
      </c>
      <c r="BL147" s="16" t="s">
        <v>137</v>
      </c>
      <c r="BM147" s="198" t="s">
        <v>188</v>
      </c>
    </row>
    <row r="148" s="2" customFormat="1" ht="24.15" customHeight="1">
      <c r="A148" s="35"/>
      <c r="B148" s="185"/>
      <c r="C148" s="186" t="s">
        <v>189</v>
      </c>
      <c r="D148" s="186" t="s">
        <v>133</v>
      </c>
      <c r="E148" s="187" t="s">
        <v>190</v>
      </c>
      <c r="F148" s="188" t="s">
        <v>191</v>
      </c>
      <c r="G148" s="189" t="s">
        <v>136</v>
      </c>
      <c r="H148" s="190">
        <v>1</v>
      </c>
      <c r="I148" s="191"/>
      <c r="J148" s="192">
        <f>ROUND(I148*H148,2)</f>
        <v>0</v>
      </c>
      <c r="K148" s="193"/>
      <c r="L148" s="36"/>
      <c r="M148" s="194" t="s">
        <v>1</v>
      </c>
      <c r="N148" s="195" t="s">
        <v>41</v>
      </c>
      <c r="O148" s="79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137</v>
      </c>
      <c r="AT148" s="198" t="s">
        <v>133</v>
      </c>
      <c r="AU148" s="198" t="s">
        <v>138</v>
      </c>
      <c r="AY148" s="16" t="s">
        <v>128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6" t="s">
        <v>88</v>
      </c>
      <c r="BK148" s="199">
        <f>ROUND(I148*H148,2)</f>
        <v>0</v>
      </c>
      <c r="BL148" s="16" t="s">
        <v>137</v>
      </c>
      <c r="BM148" s="198" t="s">
        <v>192</v>
      </c>
    </row>
    <row r="149" s="2" customFormat="1" ht="16.5" customHeight="1">
      <c r="A149" s="35"/>
      <c r="B149" s="185"/>
      <c r="C149" s="186" t="s">
        <v>193</v>
      </c>
      <c r="D149" s="186" t="s">
        <v>133</v>
      </c>
      <c r="E149" s="187" t="s">
        <v>194</v>
      </c>
      <c r="F149" s="188" t="s">
        <v>195</v>
      </c>
      <c r="G149" s="189" t="s">
        <v>150</v>
      </c>
      <c r="H149" s="190">
        <v>48</v>
      </c>
      <c r="I149" s="191"/>
      <c r="J149" s="192">
        <f>ROUND(I149*H149,2)</f>
        <v>0</v>
      </c>
      <c r="K149" s="193"/>
      <c r="L149" s="36"/>
      <c r="M149" s="194" t="s">
        <v>1</v>
      </c>
      <c r="N149" s="195" t="s">
        <v>41</v>
      </c>
      <c r="O149" s="79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137</v>
      </c>
      <c r="AT149" s="198" t="s">
        <v>133</v>
      </c>
      <c r="AU149" s="198" t="s">
        <v>138</v>
      </c>
      <c r="AY149" s="16" t="s">
        <v>128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6" t="s">
        <v>88</v>
      </c>
      <c r="BK149" s="199">
        <f>ROUND(I149*H149,2)</f>
        <v>0</v>
      </c>
      <c r="BL149" s="16" t="s">
        <v>137</v>
      </c>
      <c r="BM149" s="198" t="s">
        <v>196</v>
      </c>
    </row>
    <row r="150" s="2" customFormat="1" ht="16.5" customHeight="1">
      <c r="A150" s="35"/>
      <c r="B150" s="185"/>
      <c r="C150" s="186" t="s">
        <v>197</v>
      </c>
      <c r="D150" s="186" t="s">
        <v>133</v>
      </c>
      <c r="E150" s="187" t="s">
        <v>198</v>
      </c>
      <c r="F150" s="188" t="s">
        <v>199</v>
      </c>
      <c r="G150" s="189" t="s">
        <v>150</v>
      </c>
      <c r="H150" s="190">
        <v>24</v>
      </c>
      <c r="I150" s="191"/>
      <c r="J150" s="192">
        <f>ROUND(I150*H150,2)</f>
        <v>0</v>
      </c>
      <c r="K150" s="193"/>
      <c r="L150" s="36"/>
      <c r="M150" s="194" t="s">
        <v>1</v>
      </c>
      <c r="N150" s="195" t="s">
        <v>41</v>
      </c>
      <c r="O150" s="79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137</v>
      </c>
      <c r="AT150" s="198" t="s">
        <v>133</v>
      </c>
      <c r="AU150" s="198" t="s">
        <v>138</v>
      </c>
      <c r="AY150" s="16" t="s">
        <v>128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6" t="s">
        <v>88</v>
      </c>
      <c r="BK150" s="199">
        <f>ROUND(I150*H150,2)</f>
        <v>0</v>
      </c>
      <c r="BL150" s="16" t="s">
        <v>137</v>
      </c>
      <c r="BM150" s="198" t="s">
        <v>200</v>
      </c>
    </row>
    <row r="151" s="2" customFormat="1" ht="16.5" customHeight="1">
      <c r="A151" s="35"/>
      <c r="B151" s="185"/>
      <c r="C151" s="186" t="s">
        <v>201</v>
      </c>
      <c r="D151" s="186" t="s">
        <v>133</v>
      </c>
      <c r="E151" s="187" t="s">
        <v>202</v>
      </c>
      <c r="F151" s="188" t="s">
        <v>203</v>
      </c>
      <c r="G151" s="189" t="s">
        <v>150</v>
      </c>
      <c r="H151" s="190">
        <v>4</v>
      </c>
      <c r="I151" s="191"/>
      <c r="J151" s="192">
        <f>ROUND(I151*H151,2)</f>
        <v>0</v>
      </c>
      <c r="K151" s="193"/>
      <c r="L151" s="36"/>
      <c r="M151" s="194" t="s">
        <v>1</v>
      </c>
      <c r="N151" s="195" t="s">
        <v>41</v>
      </c>
      <c r="O151" s="79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137</v>
      </c>
      <c r="AT151" s="198" t="s">
        <v>133</v>
      </c>
      <c r="AU151" s="198" t="s">
        <v>138</v>
      </c>
      <c r="AY151" s="16" t="s">
        <v>128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6" t="s">
        <v>88</v>
      </c>
      <c r="BK151" s="199">
        <f>ROUND(I151*H151,2)</f>
        <v>0</v>
      </c>
      <c r="BL151" s="16" t="s">
        <v>137</v>
      </c>
      <c r="BM151" s="198" t="s">
        <v>204</v>
      </c>
    </row>
    <row r="152" s="2" customFormat="1" ht="16.5" customHeight="1">
      <c r="A152" s="35"/>
      <c r="B152" s="185"/>
      <c r="C152" s="186" t="s">
        <v>205</v>
      </c>
      <c r="D152" s="186" t="s">
        <v>133</v>
      </c>
      <c r="E152" s="187" t="s">
        <v>206</v>
      </c>
      <c r="F152" s="188" t="s">
        <v>207</v>
      </c>
      <c r="G152" s="189" t="s">
        <v>136</v>
      </c>
      <c r="H152" s="190">
        <v>1</v>
      </c>
      <c r="I152" s="191"/>
      <c r="J152" s="192">
        <f>ROUND(I152*H152,2)</f>
        <v>0</v>
      </c>
      <c r="K152" s="193"/>
      <c r="L152" s="36"/>
      <c r="M152" s="194" t="s">
        <v>1</v>
      </c>
      <c r="N152" s="195" t="s">
        <v>41</v>
      </c>
      <c r="O152" s="79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137</v>
      </c>
      <c r="AT152" s="198" t="s">
        <v>133</v>
      </c>
      <c r="AU152" s="198" t="s">
        <v>138</v>
      </c>
      <c r="AY152" s="16" t="s">
        <v>128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6" t="s">
        <v>88</v>
      </c>
      <c r="BK152" s="199">
        <f>ROUND(I152*H152,2)</f>
        <v>0</v>
      </c>
      <c r="BL152" s="16" t="s">
        <v>137</v>
      </c>
      <c r="BM152" s="198" t="s">
        <v>208</v>
      </c>
    </row>
    <row r="153" s="12" customFormat="1" ht="20.88" customHeight="1">
      <c r="A153" s="12"/>
      <c r="B153" s="172"/>
      <c r="C153" s="12"/>
      <c r="D153" s="173" t="s">
        <v>74</v>
      </c>
      <c r="E153" s="183" t="s">
        <v>209</v>
      </c>
      <c r="F153" s="183" t="s">
        <v>210</v>
      </c>
      <c r="G153" s="12"/>
      <c r="H153" s="12"/>
      <c r="I153" s="175"/>
      <c r="J153" s="184">
        <f>BK153</f>
        <v>0</v>
      </c>
      <c r="K153" s="12"/>
      <c r="L153" s="172"/>
      <c r="M153" s="177"/>
      <c r="N153" s="178"/>
      <c r="O153" s="178"/>
      <c r="P153" s="179">
        <f>P154+P167</f>
        <v>0</v>
      </c>
      <c r="Q153" s="178"/>
      <c r="R153" s="179">
        <f>R154+R167</f>
        <v>0</v>
      </c>
      <c r="S153" s="178"/>
      <c r="T153" s="180">
        <f>T154+T167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73" t="s">
        <v>82</v>
      </c>
      <c r="AT153" s="181" t="s">
        <v>74</v>
      </c>
      <c r="AU153" s="181" t="s">
        <v>88</v>
      </c>
      <c r="AY153" s="173" t="s">
        <v>128</v>
      </c>
      <c r="BK153" s="182">
        <f>BK154+BK167</f>
        <v>0</v>
      </c>
    </row>
    <row r="154" s="13" customFormat="1" ht="20.88" customHeight="1">
      <c r="A154" s="13"/>
      <c r="B154" s="200"/>
      <c r="C154" s="13"/>
      <c r="D154" s="201" t="s">
        <v>74</v>
      </c>
      <c r="E154" s="201" t="s">
        <v>211</v>
      </c>
      <c r="F154" s="201" t="s">
        <v>212</v>
      </c>
      <c r="G154" s="13"/>
      <c r="H154" s="13"/>
      <c r="I154" s="202"/>
      <c r="J154" s="203">
        <f>BK154</f>
        <v>0</v>
      </c>
      <c r="K154" s="13"/>
      <c r="L154" s="200"/>
      <c r="M154" s="204"/>
      <c r="N154" s="205"/>
      <c r="O154" s="205"/>
      <c r="P154" s="206">
        <f>SUM(P155:P166)</f>
        <v>0</v>
      </c>
      <c r="Q154" s="205"/>
      <c r="R154" s="206">
        <f>SUM(R155:R166)</f>
        <v>0</v>
      </c>
      <c r="S154" s="205"/>
      <c r="T154" s="207">
        <f>SUM(T155:T166)</f>
        <v>0</v>
      </c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R154" s="201" t="s">
        <v>82</v>
      </c>
      <c r="AT154" s="208" t="s">
        <v>74</v>
      </c>
      <c r="AU154" s="208" t="s">
        <v>138</v>
      </c>
      <c r="AY154" s="201" t="s">
        <v>128</v>
      </c>
      <c r="BK154" s="209">
        <f>SUM(BK155:BK166)</f>
        <v>0</v>
      </c>
    </row>
    <row r="155" s="2" customFormat="1" ht="24.15" customHeight="1">
      <c r="A155" s="35"/>
      <c r="B155" s="185"/>
      <c r="C155" s="186" t="s">
        <v>213</v>
      </c>
      <c r="D155" s="186" t="s">
        <v>133</v>
      </c>
      <c r="E155" s="187" t="s">
        <v>214</v>
      </c>
      <c r="F155" s="188" t="s">
        <v>215</v>
      </c>
      <c r="G155" s="189" t="s">
        <v>142</v>
      </c>
      <c r="H155" s="190">
        <v>6</v>
      </c>
      <c r="I155" s="191"/>
      <c r="J155" s="192">
        <f>ROUND(I155*H155,2)</f>
        <v>0</v>
      </c>
      <c r="K155" s="193"/>
      <c r="L155" s="36"/>
      <c r="M155" s="194" t="s">
        <v>1</v>
      </c>
      <c r="N155" s="195" t="s">
        <v>41</v>
      </c>
      <c r="O155" s="79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137</v>
      </c>
      <c r="AT155" s="198" t="s">
        <v>133</v>
      </c>
      <c r="AU155" s="198" t="s">
        <v>147</v>
      </c>
      <c r="AY155" s="16" t="s">
        <v>128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6" t="s">
        <v>88</v>
      </c>
      <c r="BK155" s="199">
        <f>ROUND(I155*H155,2)</f>
        <v>0</v>
      </c>
      <c r="BL155" s="16" t="s">
        <v>137</v>
      </c>
      <c r="BM155" s="198" t="s">
        <v>216</v>
      </c>
    </row>
    <row r="156" s="2" customFormat="1" ht="24.15" customHeight="1">
      <c r="A156" s="35"/>
      <c r="B156" s="185"/>
      <c r="C156" s="186" t="s">
        <v>217</v>
      </c>
      <c r="D156" s="186" t="s">
        <v>133</v>
      </c>
      <c r="E156" s="187" t="s">
        <v>218</v>
      </c>
      <c r="F156" s="188" t="s">
        <v>219</v>
      </c>
      <c r="G156" s="189" t="s">
        <v>150</v>
      </c>
      <c r="H156" s="190">
        <v>6</v>
      </c>
      <c r="I156" s="191"/>
      <c r="J156" s="192">
        <f>ROUND(I156*H156,2)</f>
        <v>0</v>
      </c>
      <c r="K156" s="193"/>
      <c r="L156" s="36"/>
      <c r="M156" s="194" t="s">
        <v>1</v>
      </c>
      <c r="N156" s="195" t="s">
        <v>41</v>
      </c>
      <c r="O156" s="79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137</v>
      </c>
      <c r="AT156" s="198" t="s">
        <v>133</v>
      </c>
      <c r="AU156" s="198" t="s">
        <v>147</v>
      </c>
      <c r="AY156" s="16" t="s">
        <v>128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6" t="s">
        <v>88</v>
      </c>
      <c r="BK156" s="199">
        <f>ROUND(I156*H156,2)</f>
        <v>0</v>
      </c>
      <c r="BL156" s="16" t="s">
        <v>137</v>
      </c>
      <c r="BM156" s="198" t="s">
        <v>220</v>
      </c>
    </row>
    <row r="157" s="2" customFormat="1" ht="24.15" customHeight="1">
      <c r="A157" s="35"/>
      <c r="B157" s="185"/>
      <c r="C157" s="186" t="s">
        <v>221</v>
      </c>
      <c r="D157" s="186" t="s">
        <v>133</v>
      </c>
      <c r="E157" s="187" t="s">
        <v>222</v>
      </c>
      <c r="F157" s="188" t="s">
        <v>223</v>
      </c>
      <c r="G157" s="189" t="s">
        <v>150</v>
      </c>
      <c r="H157" s="190">
        <v>2</v>
      </c>
      <c r="I157" s="191"/>
      <c r="J157" s="192">
        <f>ROUND(I157*H157,2)</f>
        <v>0</v>
      </c>
      <c r="K157" s="193"/>
      <c r="L157" s="36"/>
      <c r="M157" s="194" t="s">
        <v>1</v>
      </c>
      <c r="N157" s="195" t="s">
        <v>41</v>
      </c>
      <c r="O157" s="79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137</v>
      </c>
      <c r="AT157" s="198" t="s">
        <v>133</v>
      </c>
      <c r="AU157" s="198" t="s">
        <v>147</v>
      </c>
      <c r="AY157" s="16" t="s">
        <v>128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6" t="s">
        <v>88</v>
      </c>
      <c r="BK157" s="199">
        <f>ROUND(I157*H157,2)</f>
        <v>0</v>
      </c>
      <c r="BL157" s="16" t="s">
        <v>137</v>
      </c>
      <c r="BM157" s="198" t="s">
        <v>224</v>
      </c>
    </row>
    <row r="158" s="2" customFormat="1" ht="24.15" customHeight="1">
      <c r="A158" s="35"/>
      <c r="B158" s="185"/>
      <c r="C158" s="186" t="s">
        <v>225</v>
      </c>
      <c r="D158" s="186" t="s">
        <v>133</v>
      </c>
      <c r="E158" s="187" t="s">
        <v>226</v>
      </c>
      <c r="F158" s="188" t="s">
        <v>227</v>
      </c>
      <c r="G158" s="189" t="s">
        <v>150</v>
      </c>
      <c r="H158" s="190">
        <v>2</v>
      </c>
      <c r="I158" s="191"/>
      <c r="J158" s="192">
        <f>ROUND(I158*H158,2)</f>
        <v>0</v>
      </c>
      <c r="K158" s="193"/>
      <c r="L158" s="36"/>
      <c r="M158" s="194" t="s">
        <v>1</v>
      </c>
      <c r="N158" s="195" t="s">
        <v>41</v>
      </c>
      <c r="O158" s="79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137</v>
      </c>
      <c r="AT158" s="198" t="s">
        <v>133</v>
      </c>
      <c r="AU158" s="198" t="s">
        <v>147</v>
      </c>
      <c r="AY158" s="16" t="s">
        <v>128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6" t="s">
        <v>88</v>
      </c>
      <c r="BK158" s="199">
        <f>ROUND(I158*H158,2)</f>
        <v>0</v>
      </c>
      <c r="BL158" s="16" t="s">
        <v>137</v>
      </c>
      <c r="BM158" s="198" t="s">
        <v>228</v>
      </c>
    </row>
    <row r="159" s="2" customFormat="1" ht="24.15" customHeight="1">
      <c r="A159" s="35"/>
      <c r="B159" s="185"/>
      <c r="C159" s="186" t="s">
        <v>7</v>
      </c>
      <c r="D159" s="186" t="s">
        <v>133</v>
      </c>
      <c r="E159" s="187" t="s">
        <v>229</v>
      </c>
      <c r="F159" s="188" t="s">
        <v>230</v>
      </c>
      <c r="G159" s="189" t="s">
        <v>150</v>
      </c>
      <c r="H159" s="190">
        <v>4</v>
      </c>
      <c r="I159" s="191"/>
      <c r="J159" s="192">
        <f>ROUND(I159*H159,2)</f>
        <v>0</v>
      </c>
      <c r="K159" s="193"/>
      <c r="L159" s="36"/>
      <c r="M159" s="194" t="s">
        <v>1</v>
      </c>
      <c r="N159" s="195" t="s">
        <v>41</v>
      </c>
      <c r="O159" s="79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137</v>
      </c>
      <c r="AT159" s="198" t="s">
        <v>133</v>
      </c>
      <c r="AU159" s="198" t="s">
        <v>147</v>
      </c>
      <c r="AY159" s="16" t="s">
        <v>128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6" t="s">
        <v>88</v>
      </c>
      <c r="BK159" s="199">
        <f>ROUND(I159*H159,2)</f>
        <v>0</v>
      </c>
      <c r="BL159" s="16" t="s">
        <v>137</v>
      </c>
      <c r="BM159" s="198" t="s">
        <v>231</v>
      </c>
    </row>
    <row r="160" s="2" customFormat="1" ht="16.5" customHeight="1">
      <c r="A160" s="35"/>
      <c r="B160" s="185"/>
      <c r="C160" s="186" t="s">
        <v>232</v>
      </c>
      <c r="D160" s="186" t="s">
        <v>133</v>
      </c>
      <c r="E160" s="187" t="s">
        <v>233</v>
      </c>
      <c r="F160" s="188" t="s">
        <v>234</v>
      </c>
      <c r="G160" s="189" t="s">
        <v>150</v>
      </c>
      <c r="H160" s="190">
        <v>4</v>
      </c>
      <c r="I160" s="191"/>
      <c r="J160" s="192">
        <f>ROUND(I160*H160,2)</f>
        <v>0</v>
      </c>
      <c r="K160" s="193"/>
      <c r="L160" s="36"/>
      <c r="M160" s="194" t="s">
        <v>1</v>
      </c>
      <c r="N160" s="195" t="s">
        <v>41</v>
      </c>
      <c r="O160" s="79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137</v>
      </c>
      <c r="AT160" s="198" t="s">
        <v>133</v>
      </c>
      <c r="AU160" s="198" t="s">
        <v>147</v>
      </c>
      <c r="AY160" s="16" t="s">
        <v>128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6" t="s">
        <v>88</v>
      </c>
      <c r="BK160" s="199">
        <f>ROUND(I160*H160,2)</f>
        <v>0</v>
      </c>
      <c r="BL160" s="16" t="s">
        <v>137</v>
      </c>
      <c r="BM160" s="198" t="s">
        <v>235</v>
      </c>
    </row>
    <row r="161" s="2" customFormat="1" ht="24.15" customHeight="1">
      <c r="A161" s="35"/>
      <c r="B161" s="185"/>
      <c r="C161" s="186" t="s">
        <v>236</v>
      </c>
      <c r="D161" s="186" t="s">
        <v>133</v>
      </c>
      <c r="E161" s="187" t="s">
        <v>237</v>
      </c>
      <c r="F161" s="188" t="s">
        <v>238</v>
      </c>
      <c r="G161" s="189" t="s">
        <v>150</v>
      </c>
      <c r="H161" s="190">
        <v>4</v>
      </c>
      <c r="I161" s="191"/>
      <c r="J161" s="192">
        <f>ROUND(I161*H161,2)</f>
        <v>0</v>
      </c>
      <c r="K161" s="193"/>
      <c r="L161" s="36"/>
      <c r="M161" s="194" t="s">
        <v>1</v>
      </c>
      <c r="N161" s="195" t="s">
        <v>41</v>
      </c>
      <c r="O161" s="79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137</v>
      </c>
      <c r="AT161" s="198" t="s">
        <v>133</v>
      </c>
      <c r="AU161" s="198" t="s">
        <v>147</v>
      </c>
      <c r="AY161" s="16" t="s">
        <v>128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6" t="s">
        <v>88</v>
      </c>
      <c r="BK161" s="199">
        <f>ROUND(I161*H161,2)</f>
        <v>0</v>
      </c>
      <c r="BL161" s="16" t="s">
        <v>137</v>
      </c>
      <c r="BM161" s="198" t="s">
        <v>239</v>
      </c>
    </row>
    <row r="162" s="2" customFormat="1" ht="24.15" customHeight="1">
      <c r="A162" s="35"/>
      <c r="B162" s="185"/>
      <c r="C162" s="186" t="s">
        <v>240</v>
      </c>
      <c r="D162" s="186" t="s">
        <v>133</v>
      </c>
      <c r="E162" s="187" t="s">
        <v>241</v>
      </c>
      <c r="F162" s="188" t="s">
        <v>242</v>
      </c>
      <c r="G162" s="189" t="s">
        <v>150</v>
      </c>
      <c r="H162" s="190">
        <v>2</v>
      </c>
      <c r="I162" s="191"/>
      <c r="J162" s="192">
        <f>ROUND(I162*H162,2)</f>
        <v>0</v>
      </c>
      <c r="K162" s="193"/>
      <c r="L162" s="36"/>
      <c r="M162" s="194" t="s">
        <v>1</v>
      </c>
      <c r="N162" s="195" t="s">
        <v>41</v>
      </c>
      <c r="O162" s="79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137</v>
      </c>
      <c r="AT162" s="198" t="s">
        <v>133</v>
      </c>
      <c r="AU162" s="198" t="s">
        <v>147</v>
      </c>
      <c r="AY162" s="16" t="s">
        <v>128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6" t="s">
        <v>88</v>
      </c>
      <c r="BK162" s="199">
        <f>ROUND(I162*H162,2)</f>
        <v>0</v>
      </c>
      <c r="BL162" s="16" t="s">
        <v>137</v>
      </c>
      <c r="BM162" s="198" t="s">
        <v>243</v>
      </c>
    </row>
    <row r="163" s="2" customFormat="1" ht="21.75" customHeight="1">
      <c r="A163" s="35"/>
      <c r="B163" s="185"/>
      <c r="C163" s="186" t="s">
        <v>244</v>
      </c>
      <c r="D163" s="186" t="s">
        <v>133</v>
      </c>
      <c r="E163" s="187" t="s">
        <v>245</v>
      </c>
      <c r="F163" s="188" t="s">
        <v>246</v>
      </c>
      <c r="G163" s="189" t="s">
        <v>150</v>
      </c>
      <c r="H163" s="190">
        <v>4</v>
      </c>
      <c r="I163" s="191"/>
      <c r="J163" s="192">
        <f>ROUND(I163*H163,2)</f>
        <v>0</v>
      </c>
      <c r="K163" s="193"/>
      <c r="L163" s="36"/>
      <c r="M163" s="194" t="s">
        <v>1</v>
      </c>
      <c r="N163" s="195" t="s">
        <v>41</v>
      </c>
      <c r="O163" s="79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137</v>
      </c>
      <c r="AT163" s="198" t="s">
        <v>133</v>
      </c>
      <c r="AU163" s="198" t="s">
        <v>147</v>
      </c>
      <c r="AY163" s="16" t="s">
        <v>128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6" t="s">
        <v>88</v>
      </c>
      <c r="BK163" s="199">
        <f>ROUND(I163*H163,2)</f>
        <v>0</v>
      </c>
      <c r="BL163" s="16" t="s">
        <v>137</v>
      </c>
      <c r="BM163" s="198" t="s">
        <v>247</v>
      </c>
    </row>
    <row r="164" s="2" customFormat="1" ht="24.15" customHeight="1">
      <c r="A164" s="35"/>
      <c r="B164" s="185"/>
      <c r="C164" s="186" t="s">
        <v>248</v>
      </c>
      <c r="D164" s="186" t="s">
        <v>133</v>
      </c>
      <c r="E164" s="187" t="s">
        <v>249</v>
      </c>
      <c r="F164" s="188" t="s">
        <v>250</v>
      </c>
      <c r="G164" s="189" t="s">
        <v>251</v>
      </c>
      <c r="H164" s="190">
        <v>4</v>
      </c>
      <c r="I164" s="191"/>
      <c r="J164" s="192">
        <f>ROUND(I164*H164,2)</f>
        <v>0</v>
      </c>
      <c r="K164" s="193"/>
      <c r="L164" s="36"/>
      <c r="M164" s="194" t="s">
        <v>1</v>
      </c>
      <c r="N164" s="195" t="s">
        <v>41</v>
      </c>
      <c r="O164" s="79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137</v>
      </c>
      <c r="AT164" s="198" t="s">
        <v>133</v>
      </c>
      <c r="AU164" s="198" t="s">
        <v>147</v>
      </c>
      <c r="AY164" s="16" t="s">
        <v>128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6" t="s">
        <v>88</v>
      </c>
      <c r="BK164" s="199">
        <f>ROUND(I164*H164,2)</f>
        <v>0</v>
      </c>
      <c r="BL164" s="16" t="s">
        <v>137</v>
      </c>
      <c r="BM164" s="198" t="s">
        <v>252</v>
      </c>
    </row>
    <row r="165" s="2" customFormat="1" ht="33" customHeight="1">
      <c r="A165" s="35"/>
      <c r="B165" s="185"/>
      <c r="C165" s="186" t="s">
        <v>253</v>
      </c>
      <c r="D165" s="186" t="s">
        <v>133</v>
      </c>
      <c r="E165" s="187" t="s">
        <v>254</v>
      </c>
      <c r="F165" s="188" t="s">
        <v>255</v>
      </c>
      <c r="G165" s="189" t="s">
        <v>150</v>
      </c>
      <c r="H165" s="190">
        <v>2</v>
      </c>
      <c r="I165" s="191"/>
      <c r="J165" s="192">
        <f>ROUND(I165*H165,2)</f>
        <v>0</v>
      </c>
      <c r="K165" s="193"/>
      <c r="L165" s="36"/>
      <c r="M165" s="194" t="s">
        <v>1</v>
      </c>
      <c r="N165" s="195" t="s">
        <v>41</v>
      </c>
      <c r="O165" s="79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137</v>
      </c>
      <c r="AT165" s="198" t="s">
        <v>133</v>
      </c>
      <c r="AU165" s="198" t="s">
        <v>147</v>
      </c>
      <c r="AY165" s="16" t="s">
        <v>128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6" t="s">
        <v>88</v>
      </c>
      <c r="BK165" s="199">
        <f>ROUND(I165*H165,2)</f>
        <v>0</v>
      </c>
      <c r="BL165" s="16" t="s">
        <v>137</v>
      </c>
      <c r="BM165" s="198" t="s">
        <v>256</v>
      </c>
    </row>
    <row r="166" s="2" customFormat="1" ht="24.15" customHeight="1">
      <c r="A166" s="35"/>
      <c r="B166" s="185"/>
      <c r="C166" s="186" t="s">
        <v>257</v>
      </c>
      <c r="D166" s="186" t="s">
        <v>133</v>
      </c>
      <c r="E166" s="187" t="s">
        <v>258</v>
      </c>
      <c r="F166" s="188" t="s">
        <v>259</v>
      </c>
      <c r="G166" s="189" t="s">
        <v>150</v>
      </c>
      <c r="H166" s="190">
        <v>8</v>
      </c>
      <c r="I166" s="191"/>
      <c r="J166" s="192">
        <f>ROUND(I166*H166,2)</f>
        <v>0</v>
      </c>
      <c r="K166" s="193"/>
      <c r="L166" s="36"/>
      <c r="M166" s="194" t="s">
        <v>1</v>
      </c>
      <c r="N166" s="195" t="s">
        <v>41</v>
      </c>
      <c r="O166" s="79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137</v>
      </c>
      <c r="AT166" s="198" t="s">
        <v>133</v>
      </c>
      <c r="AU166" s="198" t="s">
        <v>147</v>
      </c>
      <c r="AY166" s="16" t="s">
        <v>128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6" t="s">
        <v>88</v>
      </c>
      <c r="BK166" s="199">
        <f>ROUND(I166*H166,2)</f>
        <v>0</v>
      </c>
      <c r="BL166" s="16" t="s">
        <v>137</v>
      </c>
      <c r="BM166" s="198" t="s">
        <v>260</v>
      </c>
    </row>
    <row r="167" s="13" customFormat="1" ht="20.88" customHeight="1">
      <c r="A167" s="13"/>
      <c r="B167" s="200"/>
      <c r="C167" s="13"/>
      <c r="D167" s="201" t="s">
        <v>74</v>
      </c>
      <c r="E167" s="201" t="s">
        <v>261</v>
      </c>
      <c r="F167" s="201" t="s">
        <v>262</v>
      </c>
      <c r="G167" s="13"/>
      <c r="H167" s="13"/>
      <c r="I167" s="202"/>
      <c r="J167" s="203">
        <f>BK167</f>
        <v>0</v>
      </c>
      <c r="K167" s="13"/>
      <c r="L167" s="200"/>
      <c r="M167" s="204"/>
      <c r="N167" s="205"/>
      <c r="O167" s="205"/>
      <c r="P167" s="206">
        <f>SUM(P168:P180)</f>
        <v>0</v>
      </c>
      <c r="Q167" s="205"/>
      <c r="R167" s="206">
        <f>SUM(R168:R180)</f>
        <v>0</v>
      </c>
      <c r="S167" s="205"/>
      <c r="T167" s="207">
        <f>SUM(T168:T180)</f>
        <v>0</v>
      </c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R167" s="201" t="s">
        <v>82</v>
      </c>
      <c r="AT167" s="208" t="s">
        <v>74</v>
      </c>
      <c r="AU167" s="208" t="s">
        <v>138</v>
      </c>
      <c r="AY167" s="201" t="s">
        <v>128</v>
      </c>
      <c r="BK167" s="209">
        <f>SUM(BK168:BK180)</f>
        <v>0</v>
      </c>
    </row>
    <row r="168" s="2" customFormat="1" ht="24.15" customHeight="1">
      <c r="A168" s="35"/>
      <c r="B168" s="185"/>
      <c r="C168" s="186" t="s">
        <v>263</v>
      </c>
      <c r="D168" s="186" t="s">
        <v>133</v>
      </c>
      <c r="E168" s="187" t="s">
        <v>214</v>
      </c>
      <c r="F168" s="188" t="s">
        <v>215</v>
      </c>
      <c r="G168" s="189" t="s">
        <v>142</v>
      </c>
      <c r="H168" s="190">
        <v>6</v>
      </c>
      <c r="I168" s="191"/>
      <c r="J168" s="192">
        <f>ROUND(I168*H168,2)</f>
        <v>0</v>
      </c>
      <c r="K168" s="193"/>
      <c r="L168" s="36"/>
      <c r="M168" s="194" t="s">
        <v>1</v>
      </c>
      <c r="N168" s="195" t="s">
        <v>41</v>
      </c>
      <c r="O168" s="79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137</v>
      </c>
      <c r="AT168" s="198" t="s">
        <v>133</v>
      </c>
      <c r="AU168" s="198" t="s">
        <v>147</v>
      </c>
      <c r="AY168" s="16" t="s">
        <v>128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6" t="s">
        <v>88</v>
      </c>
      <c r="BK168" s="199">
        <f>ROUND(I168*H168,2)</f>
        <v>0</v>
      </c>
      <c r="BL168" s="16" t="s">
        <v>137</v>
      </c>
      <c r="BM168" s="198" t="s">
        <v>264</v>
      </c>
    </row>
    <row r="169" s="2" customFormat="1" ht="24.15" customHeight="1">
      <c r="A169" s="35"/>
      <c r="B169" s="185"/>
      <c r="C169" s="186" t="s">
        <v>265</v>
      </c>
      <c r="D169" s="186" t="s">
        <v>133</v>
      </c>
      <c r="E169" s="187" t="s">
        <v>218</v>
      </c>
      <c r="F169" s="188" t="s">
        <v>219</v>
      </c>
      <c r="G169" s="189" t="s">
        <v>150</v>
      </c>
      <c r="H169" s="190">
        <v>8</v>
      </c>
      <c r="I169" s="191"/>
      <c r="J169" s="192">
        <f>ROUND(I169*H169,2)</f>
        <v>0</v>
      </c>
      <c r="K169" s="193"/>
      <c r="L169" s="36"/>
      <c r="M169" s="194" t="s">
        <v>1</v>
      </c>
      <c r="N169" s="195" t="s">
        <v>41</v>
      </c>
      <c r="O169" s="79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137</v>
      </c>
      <c r="AT169" s="198" t="s">
        <v>133</v>
      </c>
      <c r="AU169" s="198" t="s">
        <v>147</v>
      </c>
      <c r="AY169" s="16" t="s">
        <v>128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6" t="s">
        <v>88</v>
      </c>
      <c r="BK169" s="199">
        <f>ROUND(I169*H169,2)</f>
        <v>0</v>
      </c>
      <c r="BL169" s="16" t="s">
        <v>137</v>
      </c>
      <c r="BM169" s="198" t="s">
        <v>266</v>
      </c>
    </row>
    <row r="170" s="2" customFormat="1" ht="24.15" customHeight="1">
      <c r="A170" s="35"/>
      <c r="B170" s="185"/>
      <c r="C170" s="186" t="s">
        <v>267</v>
      </c>
      <c r="D170" s="186" t="s">
        <v>133</v>
      </c>
      <c r="E170" s="187" t="s">
        <v>222</v>
      </c>
      <c r="F170" s="188" t="s">
        <v>223</v>
      </c>
      <c r="G170" s="189" t="s">
        <v>150</v>
      </c>
      <c r="H170" s="190">
        <v>2</v>
      </c>
      <c r="I170" s="191"/>
      <c r="J170" s="192">
        <f>ROUND(I170*H170,2)</f>
        <v>0</v>
      </c>
      <c r="K170" s="193"/>
      <c r="L170" s="36"/>
      <c r="M170" s="194" t="s">
        <v>1</v>
      </c>
      <c r="N170" s="195" t="s">
        <v>41</v>
      </c>
      <c r="O170" s="79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137</v>
      </c>
      <c r="AT170" s="198" t="s">
        <v>133</v>
      </c>
      <c r="AU170" s="198" t="s">
        <v>147</v>
      </c>
      <c r="AY170" s="16" t="s">
        <v>128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6" t="s">
        <v>88</v>
      </c>
      <c r="BK170" s="199">
        <f>ROUND(I170*H170,2)</f>
        <v>0</v>
      </c>
      <c r="BL170" s="16" t="s">
        <v>137</v>
      </c>
      <c r="BM170" s="198" t="s">
        <v>268</v>
      </c>
    </row>
    <row r="171" s="2" customFormat="1" ht="24.15" customHeight="1">
      <c r="A171" s="35"/>
      <c r="B171" s="185"/>
      <c r="C171" s="186" t="s">
        <v>269</v>
      </c>
      <c r="D171" s="186" t="s">
        <v>133</v>
      </c>
      <c r="E171" s="187" t="s">
        <v>226</v>
      </c>
      <c r="F171" s="188" t="s">
        <v>227</v>
      </c>
      <c r="G171" s="189" t="s">
        <v>150</v>
      </c>
      <c r="H171" s="190">
        <v>2</v>
      </c>
      <c r="I171" s="191"/>
      <c r="J171" s="192">
        <f>ROUND(I171*H171,2)</f>
        <v>0</v>
      </c>
      <c r="K171" s="193"/>
      <c r="L171" s="36"/>
      <c r="M171" s="194" t="s">
        <v>1</v>
      </c>
      <c r="N171" s="195" t="s">
        <v>41</v>
      </c>
      <c r="O171" s="79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137</v>
      </c>
      <c r="AT171" s="198" t="s">
        <v>133</v>
      </c>
      <c r="AU171" s="198" t="s">
        <v>147</v>
      </c>
      <c r="AY171" s="16" t="s">
        <v>128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6" t="s">
        <v>88</v>
      </c>
      <c r="BK171" s="199">
        <f>ROUND(I171*H171,2)</f>
        <v>0</v>
      </c>
      <c r="BL171" s="16" t="s">
        <v>137</v>
      </c>
      <c r="BM171" s="198" t="s">
        <v>270</v>
      </c>
    </row>
    <row r="172" s="2" customFormat="1" ht="24.15" customHeight="1">
      <c r="A172" s="35"/>
      <c r="B172" s="185"/>
      <c r="C172" s="186" t="s">
        <v>271</v>
      </c>
      <c r="D172" s="186" t="s">
        <v>133</v>
      </c>
      <c r="E172" s="187" t="s">
        <v>229</v>
      </c>
      <c r="F172" s="188" t="s">
        <v>230</v>
      </c>
      <c r="G172" s="189" t="s">
        <v>150</v>
      </c>
      <c r="H172" s="190">
        <v>4</v>
      </c>
      <c r="I172" s="191"/>
      <c r="J172" s="192">
        <f>ROUND(I172*H172,2)</f>
        <v>0</v>
      </c>
      <c r="K172" s="193"/>
      <c r="L172" s="36"/>
      <c r="M172" s="194" t="s">
        <v>1</v>
      </c>
      <c r="N172" s="195" t="s">
        <v>41</v>
      </c>
      <c r="O172" s="79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137</v>
      </c>
      <c r="AT172" s="198" t="s">
        <v>133</v>
      </c>
      <c r="AU172" s="198" t="s">
        <v>147</v>
      </c>
      <c r="AY172" s="16" t="s">
        <v>128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6" t="s">
        <v>88</v>
      </c>
      <c r="BK172" s="199">
        <f>ROUND(I172*H172,2)</f>
        <v>0</v>
      </c>
      <c r="BL172" s="16" t="s">
        <v>137</v>
      </c>
      <c r="BM172" s="198" t="s">
        <v>272</v>
      </c>
    </row>
    <row r="173" s="2" customFormat="1" ht="16.5" customHeight="1">
      <c r="A173" s="35"/>
      <c r="B173" s="185"/>
      <c r="C173" s="186" t="s">
        <v>273</v>
      </c>
      <c r="D173" s="186" t="s">
        <v>133</v>
      </c>
      <c r="E173" s="187" t="s">
        <v>233</v>
      </c>
      <c r="F173" s="188" t="s">
        <v>234</v>
      </c>
      <c r="G173" s="189" t="s">
        <v>150</v>
      </c>
      <c r="H173" s="190">
        <v>4</v>
      </c>
      <c r="I173" s="191"/>
      <c r="J173" s="192">
        <f>ROUND(I173*H173,2)</f>
        <v>0</v>
      </c>
      <c r="K173" s="193"/>
      <c r="L173" s="36"/>
      <c r="M173" s="194" t="s">
        <v>1</v>
      </c>
      <c r="N173" s="195" t="s">
        <v>41</v>
      </c>
      <c r="O173" s="79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137</v>
      </c>
      <c r="AT173" s="198" t="s">
        <v>133</v>
      </c>
      <c r="AU173" s="198" t="s">
        <v>147</v>
      </c>
      <c r="AY173" s="16" t="s">
        <v>128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6" t="s">
        <v>88</v>
      </c>
      <c r="BK173" s="199">
        <f>ROUND(I173*H173,2)</f>
        <v>0</v>
      </c>
      <c r="BL173" s="16" t="s">
        <v>137</v>
      </c>
      <c r="BM173" s="198" t="s">
        <v>274</v>
      </c>
    </row>
    <row r="174" s="2" customFormat="1" ht="24.15" customHeight="1">
      <c r="A174" s="35"/>
      <c r="B174" s="185"/>
      <c r="C174" s="186" t="s">
        <v>275</v>
      </c>
      <c r="D174" s="186" t="s">
        <v>133</v>
      </c>
      <c r="E174" s="187" t="s">
        <v>276</v>
      </c>
      <c r="F174" s="188" t="s">
        <v>277</v>
      </c>
      <c r="G174" s="189" t="s">
        <v>150</v>
      </c>
      <c r="H174" s="190">
        <v>3</v>
      </c>
      <c r="I174" s="191"/>
      <c r="J174" s="192">
        <f>ROUND(I174*H174,2)</f>
        <v>0</v>
      </c>
      <c r="K174" s="193"/>
      <c r="L174" s="36"/>
      <c r="M174" s="194" t="s">
        <v>1</v>
      </c>
      <c r="N174" s="195" t="s">
        <v>41</v>
      </c>
      <c r="O174" s="79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137</v>
      </c>
      <c r="AT174" s="198" t="s">
        <v>133</v>
      </c>
      <c r="AU174" s="198" t="s">
        <v>147</v>
      </c>
      <c r="AY174" s="16" t="s">
        <v>128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6" t="s">
        <v>88</v>
      </c>
      <c r="BK174" s="199">
        <f>ROUND(I174*H174,2)</f>
        <v>0</v>
      </c>
      <c r="BL174" s="16" t="s">
        <v>137</v>
      </c>
      <c r="BM174" s="198" t="s">
        <v>278</v>
      </c>
    </row>
    <row r="175" s="2" customFormat="1" ht="33" customHeight="1">
      <c r="A175" s="35"/>
      <c r="B175" s="185"/>
      <c r="C175" s="186" t="s">
        <v>279</v>
      </c>
      <c r="D175" s="186" t="s">
        <v>133</v>
      </c>
      <c r="E175" s="187" t="s">
        <v>280</v>
      </c>
      <c r="F175" s="188" t="s">
        <v>281</v>
      </c>
      <c r="G175" s="189" t="s">
        <v>150</v>
      </c>
      <c r="H175" s="190">
        <v>5</v>
      </c>
      <c r="I175" s="191"/>
      <c r="J175" s="192">
        <f>ROUND(I175*H175,2)</f>
        <v>0</v>
      </c>
      <c r="K175" s="193"/>
      <c r="L175" s="36"/>
      <c r="M175" s="194" t="s">
        <v>1</v>
      </c>
      <c r="N175" s="195" t="s">
        <v>41</v>
      </c>
      <c r="O175" s="79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137</v>
      </c>
      <c r="AT175" s="198" t="s">
        <v>133</v>
      </c>
      <c r="AU175" s="198" t="s">
        <v>147</v>
      </c>
      <c r="AY175" s="16" t="s">
        <v>128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6" t="s">
        <v>88</v>
      </c>
      <c r="BK175" s="199">
        <f>ROUND(I175*H175,2)</f>
        <v>0</v>
      </c>
      <c r="BL175" s="16" t="s">
        <v>137</v>
      </c>
      <c r="BM175" s="198" t="s">
        <v>282</v>
      </c>
    </row>
    <row r="176" s="2" customFormat="1" ht="24.15" customHeight="1">
      <c r="A176" s="35"/>
      <c r="B176" s="185"/>
      <c r="C176" s="186" t="s">
        <v>283</v>
      </c>
      <c r="D176" s="186" t="s">
        <v>133</v>
      </c>
      <c r="E176" s="187" t="s">
        <v>284</v>
      </c>
      <c r="F176" s="188" t="s">
        <v>285</v>
      </c>
      <c r="G176" s="189" t="s">
        <v>150</v>
      </c>
      <c r="H176" s="190">
        <v>5</v>
      </c>
      <c r="I176" s="191"/>
      <c r="J176" s="192">
        <f>ROUND(I176*H176,2)</f>
        <v>0</v>
      </c>
      <c r="K176" s="193"/>
      <c r="L176" s="36"/>
      <c r="M176" s="194" t="s">
        <v>1</v>
      </c>
      <c r="N176" s="195" t="s">
        <v>41</v>
      </c>
      <c r="O176" s="79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137</v>
      </c>
      <c r="AT176" s="198" t="s">
        <v>133</v>
      </c>
      <c r="AU176" s="198" t="s">
        <v>147</v>
      </c>
      <c r="AY176" s="16" t="s">
        <v>128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6" t="s">
        <v>88</v>
      </c>
      <c r="BK176" s="199">
        <f>ROUND(I176*H176,2)</f>
        <v>0</v>
      </c>
      <c r="BL176" s="16" t="s">
        <v>137</v>
      </c>
      <c r="BM176" s="198" t="s">
        <v>286</v>
      </c>
    </row>
    <row r="177" s="2" customFormat="1" ht="24.15" customHeight="1">
      <c r="A177" s="35"/>
      <c r="B177" s="185"/>
      <c r="C177" s="186" t="s">
        <v>287</v>
      </c>
      <c r="D177" s="186" t="s">
        <v>133</v>
      </c>
      <c r="E177" s="187" t="s">
        <v>288</v>
      </c>
      <c r="F177" s="188" t="s">
        <v>289</v>
      </c>
      <c r="G177" s="189" t="s">
        <v>251</v>
      </c>
      <c r="H177" s="190">
        <v>2</v>
      </c>
      <c r="I177" s="191"/>
      <c r="J177" s="192">
        <f>ROUND(I177*H177,2)</f>
        <v>0</v>
      </c>
      <c r="K177" s="193"/>
      <c r="L177" s="36"/>
      <c r="M177" s="194" t="s">
        <v>1</v>
      </c>
      <c r="N177" s="195" t="s">
        <v>41</v>
      </c>
      <c r="O177" s="79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137</v>
      </c>
      <c r="AT177" s="198" t="s">
        <v>133</v>
      </c>
      <c r="AU177" s="198" t="s">
        <v>147</v>
      </c>
      <c r="AY177" s="16" t="s">
        <v>128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6" t="s">
        <v>88</v>
      </c>
      <c r="BK177" s="199">
        <f>ROUND(I177*H177,2)</f>
        <v>0</v>
      </c>
      <c r="BL177" s="16" t="s">
        <v>137</v>
      </c>
      <c r="BM177" s="198" t="s">
        <v>290</v>
      </c>
    </row>
    <row r="178" s="2" customFormat="1" ht="24.15" customHeight="1">
      <c r="A178" s="35"/>
      <c r="B178" s="185"/>
      <c r="C178" s="186" t="s">
        <v>291</v>
      </c>
      <c r="D178" s="186" t="s">
        <v>133</v>
      </c>
      <c r="E178" s="187" t="s">
        <v>292</v>
      </c>
      <c r="F178" s="188" t="s">
        <v>293</v>
      </c>
      <c r="G178" s="189" t="s">
        <v>150</v>
      </c>
      <c r="H178" s="190">
        <v>1</v>
      </c>
      <c r="I178" s="191"/>
      <c r="J178" s="192">
        <f>ROUND(I178*H178,2)</f>
        <v>0</v>
      </c>
      <c r="K178" s="193"/>
      <c r="L178" s="36"/>
      <c r="M178" s="194" t="s">
        <v>1</v>
      </c>
      <c r="N178" s="195" t="s">
        <v>41</v>
      </c>
      <c r="O178" s="79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137</v>
      </c>
      <c r="AT178" s="198" t="s">
        <v>133</v>
      </c>
      <c r="AU178" s="198" t="s">
        <v>147</v>
      </c>
      <c r="AY178" s="16" t="s">
        <v>128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6" t="s">
        <v>88</v>
      </c>
      <c r="BK178" s="199">
        <f>ROUND(I178*H178,2)</f>
        <v>0</v>
      </c>
      <c r="BL178" s="16" t="s">
        <v>137</v>
      </c>
      <c r="BM178" s="198" t="s">
        <v>294</v>
      </c>
    </row>
    <row r="179" s="2" customFormat="1" ht="33" customHeight="1">
      <c r="A179" s="35"/>
      <c r="B179" s="185"/>
      <c r="C179" s="186" t="s">
        <v>295</v>
      </c>
      <c r="D179" s="186" t="s">
        <v>133</v>
      </c>
      <c r="E179" s="187" t="s">
        <v>296</v>
      </c>
      <c r="F179" s="188" t="s">
        <v>297</v>
      </c>
      <c r="G179" s="189" t="s">
        <v>150</v>
      </c>
      <c r="H179" s="190">
        <v>2</v>
      </c>
      <c r="I179" s="191"/>
      <c r="J179" s="192">
        <f>ROUND(I179*H179,2)</f>
        <v>0</v>
      </c>
      <c r="K179" s="193"/>
      <c r="L179" s="36"/>
      <c r="M179" s="194" t="s">
        <v>1</v>
      </c>
      <c r="N179" s="195" t="s">
        <v>41</v>
      </c>
      <c r="O179" s="79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137</v>
      </c>
      <c r="AT179" s="198" t="s">
        <v>133</v>
      </c>
      <c r="AU179" s="198" t="s">
        <v>147</v>
      </c>
      <c r="AY179" s="16" t="s">
        <v>128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6" t="s">
        <v>88</v>
      </c>
      <c r="BK179" s="199">
        <f>ROUND(I179*H179,2)</f>
        <v>0</v>
      </c>
      <c r="BL179" s="16" t="s">
        <v>137</v>
      </c>
      <c r="BM179" s="198" t="s">
        <v>298</v>
      </c>
    </row>
    <row r="180" s="2" customFormat="1" ht="33" customHeight="1">
      <c r="A180" s="35"/>
      <c r="B180" s="185"/>
      <c r="C180" s="186" t="s">
        <v>299</v>
      </c>
      <c r="D180" s="186" t="s">
        <v>133</v>
      </c>
      <c r="E180" s="187" t="s">
        <v>300</v>
      </c>
      <c r="F180" s="188" t="s">
        <v>301</v>
      </c>
      <c r="G180" s="189" t="s">
        <v>150</v>
      </c>
      <c r="H180" s="190">
        <v>5</v>
      </c>
      <c r="I180" s="191"/>
      <c r="J180" s="192">
        <f>ROUND(I180*H180,2)</f>
        <v>0</v>
      </c>
      <c r="K180" s="193"/>
      <c r="L180" s="36"/>
      <c r="M180" s="194" t="s">
        <v>1</v>
      </c>
      <c r="N180" s="195" t="s">
        <v>41</v>
      </c>
      <c r="O180" s="79"/>
      <c r="P180" s="196">
        <f>O180*H180</f>
        <v>0</v>
      </c>
      <c r="Q180" s="196">
        <v>0</v>
      </c>
      <c r="R180" s="196">
        <f>Q180*H180</f>
        <v>0</v>
      </c>
      <c r="S180" s="196">
        <v>0</v>
      </c>
      <c r="T180" s="19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137</v>
      </c>
      <c r="AT180" s="198" t="s">
        <v>133</v>
      </c>
      <c r="AU180" s="198" t="s">
        <v>147</v>
      </c>
      <c r="AY180" s="16" t="s">
        <v>128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6" t="s">
        <v>88</v>
      </c>
      <c r="BK180" s="199">
        <f>ROUND(I180*H180,2)</f>
        <v>0</v>
      </c>
      <c r="BL180" s="16" t="s">
        <v>137</v>
      </c>
      <c r="BM180" s="198" t="s">
        <v>302</v>
      </c>
    </row>
    <row r="181" s="12" customFormat="1" ht="20.88" customHeight="1">
      <c r="A181" s="12"/>
      <c r="B181" s="172"/>
      <c r="C181" s="12"/>
      <c r="D181" s="173" t="s">
        <v>74</v>
      </c>
      <c r="E181" s="183" t="s">
        <v>303</v>
      </c>
      <c r="F181" s="183" t="s">
        <v>304</v>
      </c>
      <c r="G181" s="12"/>
      <c r="H181" s="12"/>
      <c r="I181" s="175"/>
      <c r="J181" s="184">
        <f>BK181</f>
        <v>0</v>
      </c>
      <c r="K181" s="12"/>
      <c r="L181" s="172"/>
      <c r="M181" s="177"/>
      <c r="N181" s="178"/>
      <c r="O181" s="178"/>
      <c r="P181" s="179">
        <f>SUM(P182:P185)</f>
        <v>0</v>
      </c>
      <c r="Q181" s="178"/>
      <c r="R181" s="179">
        <f>SUM(R182:R185)</f>
        <v>0</v>
      </c>
      <c r="S181" s="178"/>
      <c r="T181" s="180">
        <f>SUM(T182:T185)</f>
        <v>0.80199999999999994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73" t="s">
        <v>82</v>
      </c>
      <c r="AT181" s="181" t="s">
        <v>74</v>
      </c>
      <c r="AU181" s="181" t="s">
        <v>88</v>
      </c>
      <c r="AY181" s="173" t="s">
        <v>128</v>
      </c>
      <c r="BK181" s="182">
        <f>SUM(BK182:BK185)</f>
        <v>0</v>
      </c>
    </row>
    <row r="182" s="2" customFormat="1" ht="24.15" customHeight="1">
      <c r="A182" s="35"/>
      <c r="B182" s="185"/>
      <c r="C182" s="186" t="s">
        <v>305</v>
      </c>
      <c r="D182" s="186" t="s">
        <v>133</v>
      </c>
      <c r="E182" s="187" t="s">
        <v>306</v>
      </c>
      <c r="F182" s="188" t="s">
        <v>307</v>
      </c>
      <c r="G182" s="189" t="s">
        <v>308</v>
      </c>
      <c r="H182" s="190">
        <v>138</v>
      </c>
      <c r="I182" s="191"/>
      <c r="J182" s="192">
        <f>ROUND(I182*H182,2)</f>
        <v>0</v>
      </c>
      <c r="K182" s="193"/>
      <c r="L182" s="36"/>
      <c r="M182" s="194" t="s">
        <v>1</v>
      </c>
      <c r="N182" s="195" t="s">
        <v>41</v>
      </c>
      <c r="O182" s="79"/>
      <c r="P182" s="196">
        <f>O182*H182</f>
        <v>0</v>
      </c>
      <c r="Q182" s="196">
        <v>0</v>
      </c>
      <c r="R182" s="196">
        <f>Q182*H182</f>
        <v>0</v>
      </c>
      <c r="S182" s="196">
        <v>0</v>
      </c>
      <c r="T182" s="19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147</v>
      </c>
      <c r="AT182" s="198" t="s">
        <v>133</v>
      </c>
      <c r="AU182" s="198" t="s">
        <v>138</v>
      </c>
      <c r="AY182" s="16" t="s">
        <v>128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6" t="s">
        <v>88</v>
      </c>
      <c r="BK182" s="199">
        <f>ROUND(I182*H182,2)</f>
        <v>0</v>
      </c>
      <c r="BL182" s="16" t="s">
        <v>147</v>
      </c>
      <c r="BM182" s="198" t="s">
        <v>309</v>
      </c>
    </row>
    <row r="183" s="2" customFormat="1" ht="24.15" customHeight="1">
      <c r="A183" s="35"/>
      <c r="B183" s="185"/>
      <c r="C183" s="186" t="s">
        <v>310</v>
      </c>
      <c r="D183" s="186" t="s">
        <v>133</v>
      </c>
      <c r="E183" s="187" t="s">
        <v>311</v>
      </c>
      <c r="F183" s="188" t="s">
        <v>312</v>
      </c>
      <c r="G183" s="189" t="s">
        <v>187</v>
      </c>
      <c r="H183" s="190">
        <v>20</v>
      </c>
      <c r="I183" s="191"/>
      <c r="J183" s="192">
        <f>ROUND(I183*H183,2)</f>
        <v>0</v>
      </c>
      <c r="K183" s="193"/>
      <c r="L183" s="36"/>
      <c r="M183" s="194" t="s">
        <v>1</v>
      </c>
      <c r="N183" s="195" t="s">
        <v>41</v>
      </c>
      <c r="O183" s="79"/>
      <c r="P183" s="196">
        <f>O183*H183</f>
        <v>0</v>
      </c>
      <c r="Q183" s="196">
        <v>0</v>
      </c>
      <c r="R183" s="196">
        <f>Q183*H183</f>
        <v>0</v>
      </c>
      <c r="S183" s="196">
        <v>0.040099999999999997</v>
      </c>
      <c r="T183" s="197">
        <f>S183*H183</f>
        <v>0.80199999999999994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197</v>
      </c>
      <c r="AT183" s="198" t="s">
        <v>133</v>
      </c>
      <c r="AU183" s="198" t="s">
        <v>138</v>
      </c>
      <c r="AY183" s="16" t="s">
        <v>128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6" t="s">
        <v>88</v>
      </c>
      <c r="BK183" s="199">
        <f>ROUND(I183*H183,2)</f>
        <v>0</v>
      </c>
      <c r="BL183" s="16" t="s">
        <v>197</v>
      </c>
      <c r="BM183" s="198" t="s">
        <v>313</v>
      </c>
    </row>
    <row r="184" s="2" customFormat="1" ht="21.75" customHeight="1">
      <c r="A184" s="35"/>
      <c r="B184" s="185"/>
      <c r="C184" s="186" t="s">
        <v>314</v>
      </c>
      <c r="D184" s="186" t="s">
        <v>133</v>
      </c>
      <c r="E184" s="187" t="s">
        <v>315</v>
      </c>
      <c r="F184" s="188" t="s">
        <v>316</v>
      </c>
      <c r="G184" s="189" t="s">
        <v>317</v>
      </c>
      <c r="H184" s="190">
        <v>0.22800000000000001</v>
      </c>
      <c r="I184" s="191"/>
      <c r="J184" s="192">
        <f>ROUND(I184*H184,2)</f>
        <v>0</v>
      </c>
      <c r="K184" s="193"/>
      <c r="L184" s="36"/>
      <c r="M184" s="194" t="s">
        <v>1</v>
      </c>
      <c r="N184" s="195" t="s">
        <v>41</v>
      </c>
      <c r="O184" s="79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147</v>
      </c>
      <c r="AT184" s="198" t="s">
        <v>133</v>
      </c>
      <c r="AU184" s="198" t="s">
        <v>138</v>
      </c>
      <c r="AY184" s="16" t="s">
        <v>128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6" t="s">
        <v>88</v>
      </c>
      <c r="BK184" s="199">
        <f>ROUND(I184*H184,2)</f>
        <v>0</v>
      </c>
      <c r="BL184" s="16" t="s">
        <v>147</v>
      </c>
      <c r="BM184" s="198" t="s">
        <v>318</v>
      </c>
    </row>
    <row r="185" s="2" customFormat="1" ht="33" customHeight="1">
      <c r="A185" s="35"/>
      <c r="B185" s="185"/>
      <c r="C185" s="186" t="s">
        <v>319</v>
      </c>
      <c r="D185" s="186" t="s">
        <v>133</v>
      </c>
      <c r="E185" s="187" t="s">
        <v>320</v>
      </c>
      <c r="F185" s="188" t="s">
        <v>321</v>
      </c>
      <c r="G185" s="189" t="s">
        <v>317</v>
      </c>
      <c r="H185" s="190">
        <v>0.089999999999999997</v>
      </c>
      <c r="I185" s="191"/>
      <c r="J185" s="192">
        <f>ROUND(I185*H185,2)</f>
        <v>0</v>
      </c>
      <c r="K185" s="193"/>
      <c r="L185" s="36"/>
      <c r="M185" s="194" t="s">
        <v>1</v>
      </c>
      <c r="N185" s="195" t="s">
        <v>41</v>
      </c>
      <c r="O185" s="79"/>
      <c r="P185" s="196">
        <f>O185*H185</f>
        <v>0</v>
      </c>
      <c r="Q185" s="196">
        <v>0</v>
      </c>
      <c r="R185" s="196">
        <f>Q185*H185</f>
        <v>0</v>
      </c>
      <c r="S185" s="196">
        <v>0</v>
      </c>
      <c r="T185" s="19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147</v>
      </c>
      <c r="AT185" s="198" t="s">
        <v>133</v>
      </c>
      <c r="AU185" s="198" t="s">
        <v>138</v>
      </c>
      <c r="AY185" s="16" t="s">
        <v>128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6" t="s">
        <v>88</v>
      </c>
      <c r="BK185" s="199">
        <f>ROUND(I185*H185,2)</f>
        <v>0</v>
      </c>
      <c r="BL185" s="16" t="s">
        <v>147</v>
      </c>
      <c r="BM185" s="198" t="s">
        <v>322</v>
      </c>
    </row>
    <row r="186" s="12" customFormat="1" ht="20.88" customHeight="1">
      <c r="A186" s="12"/>
      <c r="B186" s="172"/>
      <c r="C186" s="12"/>
      <c r="D186" s="173" t="s">
        <v>74</v>
      </c>
      <c r="E186" s="183" t="s">
        <v>323</v>
      </c>
      <c r="F186" s="183" t="s">
        <v>324</v>
      </c>
      <c r="G186" s="12"/>
      <c r="H186" s="12"/>
      <c r="I186" s="175"/>
      <c r="J186" s="184">
        <f>BK186</f>
        <v>0</v>
      </c>
      <c r="K186" s="12"/>
      <c r="L186" s="172"/>
      <c r="M186" s="177"/>
      <c r="N186" s="178"/>
      <c r="O186" s="178"/>
      <c r="P186" s="179">
        <f>SUM(P187:P190)</f>
        <v>0</v>
      </c>
      <c r="Q186" s="178"/>
      <c r="R186" s="179">
        <f>SUM(R187:R190)</f>
        <v>0.018208279999999997</v>
      </c>
      <c r="S186" s="178"/>
      <c r="T186" s="180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73" t="s">
        <v>88</v>
      </c>
      <c r="AT186" s="181" t="s">
        <v>74</v>
      </c>
      <c r="AU186" s="181" t="s">
        <v>88</v>
      </c>
      <c r="AY186" s="173" t="s">
        <v>128</v>
      </c>
      <c r="BK186" s="182">
        <f>SUM(BK187:BK190)</f>
        <v>0</v>
      </c>
    </row>
    <row r="187" s="2" customFormat="1" ht="33" customHeight="1">
      <c r="A187" s="35"/>
      <c r="B187" s="185"/>
      <c r="C187" s="186" t="s">
        <v>325</v>
      </c>
      <c r="D187" s="186" t="s">
        <v>133</v>
      </c>
      <c r="E187" s="187" t="s">
        <v>326</v>
      </c>
      <c r="F187" s="188" t="s">
        <v>327</v>
      </c>
      <c r="G187" s="189" t="s">
        <v>187</v>
      </c>
      <c r="H187" s="190">
        <v>6</v>
      </c>
      <c r="I187" s="191"/>
      <c r="J187" s="192">
        <f>ROUND(I187*H187,2)</f>
        <v>0</v>
      </c>
      <c r="K187" s="193"/>
      <c r="L187" s="36"/>
      <c r="M187" s="194" t="s">
        <v>1</v>
      </c>
      <c r="N187" s="195" t="s">
        <v>41</v>
      </c>
      <c r="O187" s="79"/>
      <c r="P187" s="196">
        <f>O187*H187</f>
        <v>0</v>
      </c>
      <c r="Q187" s="196">
        <v>0.00021138</v>
      </c>
      <c r="R187" s="196">
        <f>Q187*H187</f>
        <v>0.0012682800000000001</v>
      </c>
      <c r="S187" s="196">
        <v>0</v>
      </c>
      <c r="T187" s="19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197</v>
      </c>
      <c r="AT187" s="198" t="s">
        <v>133</v>
      </c>
      <c r="AU187" s="198" t="s">
        <v>138</v>
      </c>
      <c r="AY187" s="16" t="s">
        <v>128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6" t="s">
        <v>88</v>
      </c>
      <c r="BK187" s="199">
        <f>ROUND(I187*H187,2)</f>
        <v>0</v>
      </c>
      <c r="BL187" s="16" t="s">
        <v>197</v>
      </c>
      <c r="BM187" s="198" t="s">
        <v>328</v>
      </c>
    </row>
    <row r="188" s="2" customFormat="1" ht="33" customHeight="1">
      <c r="A188" s="35"/>
      <c r="B188" s="185"/>
      <c r="C188" s="210" t="s">
        <v>329</v>
      </c>
      <c r="D188" s="210" t="s">
        <v>126</v>
      </c>
      <c r="E188" s="211" t="s">
        <v>330</v>
      </c>
      <c r="F188" s="212" t="s">
        <v>331</v>
      </c>
      <c r="G188" s="213" t="s">
        <v>187</v>
      </c>
      <c r="H188" s="214">
        <v>6.5999999999999996</v>
      </c>
      <c r="I188" s="215"/>
      <c r="J188" s="216">
        <f>ROUND(I188*H188,2)</f>
        <v>0</v>
      </c>
      <c r="K188" s="217"/>
      <c r="L188" s="218"/>
      <c r="M188" s="219" t="s">
        <v>1</v>
      </c>
      <c r="N188" s="220" t="s">
        <v>41</v>
      </c>
      <c r="O188" s="79"/>
      <c r="P188" s="196">
        <f>O188*H188</f>
        <v>0</v>
      </c>
      <c r="Q188" s="196">
        <v>0.0023999999999999998</v>
      </c>
      <c r="R188" s="196">
        <f>Q188*H188</f>
        <v>0.015839999999999996</v>
      </c>
      <c r="S188" s="196">
        <v>0</v>
      </c>
      <c r="T188" s="19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265</v>
      </c>
      <c r="AT188" s="198" t="s">
        <v>126</v>
      </c>
      <c r="AU188" s="198" t="s">
        <v>138</v>
      </c>
      <c r="AY188" s="16" t="s">
        <v>128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6" t="s">
        <v>88</v>
      </c>
      <c r="BK188" s="199">
        <f>ROUND(I188*H188,2)</f>
        <v>0</v>
      </c>
      <c r="BL188" s="16" t="s">
        <v>197</v>
      </c>
      <c r="BM188" s="198" t="s">
        <v>332</v>
      </c>
    </row>
    <row r="189" s="2" customFormat="1" ht="24.15" customHeight="1">
      <c r="A189" s="35"/>
      <c r="B189" s="185"/>
      <c r="C189" s="186" t="s">
        <v>333</v>
      </c>
      <c r="D189" s="186" t="s">
        <v>133</v>
      </c>
      <c r="E189" s="187" t="s">
        <v>334</v>
      </c>
      <c r="F189" s="188" t="s">
        <v>335</v>
      </c>
      <c r="G189" s="189" t="s">
        <v>150</v>
      </c>
      <c r="H189" s="190">
        <v>4</v>
      </c>
      <c r="I189" s="191"/>
      <c r="J189" s="192">
        <f>ROUND(I189*H189,2)</f>
        <v>0</v>
      </c>
      <c r="K189" s="193"/>
      <c r="L189" s="36"/>
      <c r="M189" s="194" t="s">
        <v>1</v>
      </c>
      <c r="N189" s="195" t="s">
        <v>41</v>
      </c>
      <c r="O189" s="79"/>
      <c r="P189" s="196">
        <f>O189*H189</f>
        <v>0</v>
      </c>
      <c r="Q189" s="196">
        <v>0.00010000000000000001</v>
      </c>
      <c r="R189" s="196">
        <f>Q189*H189</f>
        <v>0.00040000000000000002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197</v>
      </c>
      <c r="AT189" s="198" t="s">
        <v>133</v>
      </c>
      <c r="AU189" s="198" t="s">
        <v>138</v>
      </c>
      <c r="AY189" s="16" t="s">
        <v>128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6" t="s">
        <v>88</v>
      </c>
      <c r="BK189" s="199">
        <f>ROUND(I189*H189,2)</f>
        <v>0</v>
      </c>
      <c r="BL189" s="16" t="s">
        <v>197</v>
      </c>
      <c r="BM189" s="198" t="s">
        <v>336</v>
      </c>
    </row>
    <row r="190" s="2" customFormat="1" ht="24.15" customHeight="1">
      <c r="A190" s="35"/>
      <c r="B190" s="185"/>
      <c r="C190" s="186" t="s">
        <v>337</v>
      </c>
      <c r="D190" s="186" t="s">
        <v>133</v>
      </c>
      <c r="E190" s="187" t="s">
        <v>338</v>
      </c>
      <c r="F190" s="188" t="s">
        <v>339</v>
      </c>
      <c r="G190" s="189" t="s">
        <v>150</v>
      </c>
      <c r="H190" s="190">
        <v>7</v>
      </c>
      <c r="I190" s="191"/>
      <c r="J190" s="192">
        <f>ROUND(I190*H190,2)</f>
        <v>0</v>
      </c>
      <c r="K190" s="193"/>
      <c r="L190" s="36"/>
      <c r="M190" s="194" t="s">
        <v>1</v>
      </c>
      <c r="N190" s="195" t="s">
        <v>41</v>
      </c>
      <c r="O190" s="79"/>
      <c r="P190" s="196">
        <f>O190*H190</f>
        <v>0</v>
      </c>
      <c r="Q190" s="196">
        <v>0.00010000000000000001</v>
      </c>
      <c r="R190" s="196">
        <f>Q190*H190</f>
        <v>0.00069999999999999999</v>
      </c>
      <c r="S190" s="196">
        <v>0</v>
      </c>
      <c r="T190" s="19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197</v>
      </c>
      <c r="AT190" s="198" t="s">
        <v>133</v>
      </c>
      <c r="AU190" s="198" t="s">
        <v>138</v>
      </c>
      <c r="AY190" s="16" t="s">
        <v>128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6" t="s">
        <v>88</v>
      </c>
      <c r="BK190" s="199">
        <f>ROUND(I190*H190,2)</f>
        <v>0</v>
      </c>
      <c r="BL190" s="16" t="s">
        <v>197</v>
      </c>
      <c r="BM190" s="198" t="s">
        <v>340</v>
      </c>
    </row>
    <row r="191" s="12" customFormat="1" ht="20.88" customHeight="1">
      <c r="A191" s="12"/>
      <c r="B191" s="172"/>
      <c r="C191" s="12"/>
      <c r="D191" s="173" t="s">
        <v>74</v>
      </c>
      <c r="E191" s="183" t="s">
        <v>341</v>
      </c>
      <c r="F191" s="183" t="s">
        <v>342</v>
      </c>
      <c r="G191" s="12"/>
      <c r="H191" s="12"/>
      <c r="I191" s="175"/>
      <c r="J191" s="184">
        <f>BK191</f>
        <v>0</v>
      </c>
      <c r="K191" s="12"/>
      <c r="L191" s="172"/>
      <c r="M191" s="177"/>
      <c r="N191" s="178"/>
      <c r="O191" s="178"/>
      <c r="P191" s="179">
        <f>P192</f>
        <v>0</v>
      </c>
      <c r="Q191" s="178"/>
      <c r="R191" s="179">
        <f>R192</f>
        <v>0.00064000000000000005</v>
      </c>
      <c r="S191" s="178"/>
      <c r="T191" s="180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73" t="s">
        <v>138</v>
      </c>
      <c r="AT191" s="181" t="s">
        <v>74</v>
      </c>
      <c r="AU191" s="181" t="s">
        <v>88</v>
      </c>
      <c r="AY191" s="173" t="s">
        <v>128</v>
      </c>
      <c r="BK191" s="182">
        <f>BK192</f>
        <v>0</v>
      </c>
    </row>
    <row r="192" s="2" customFormat="1" ht="21.75" customHeight="1">
      <c r="A192" s="35"/>
      <c r="B192" s="185"/>
      <c r="C192" s="186" t="s">
        <v>343</v>
      </c>
      <c r="D192" s="186" t="s">
        <v>133</v>
      </c>
      <c r="E192" s="187" t="s">
        <v>344</v>
      </c>
      <c r="F192" s="188" t="s">
        <v>345</v>
      </c>
      <c r="G192" s="189" t="s">
        <v>187</v>
      </c>
      <c r="H192" s="190">
        <v>4</v>
      </c>
      <c r="I192" s="191"/>
      <c r="J192" s="192">
        <f>ROUND(I192*H192,2)</f>
        <v>0</v>
      </c>
      <c r="K192" s="193"/>
      <c r="L192" s="36"/>
      <c r="M192" s="194" t="s">
        <v>1</v>
      </c>
      <c r="N192" s="195" t="s">
        <v>41</v>
      </c>
      <c r="O192" s="79"/>
      <c r="P192" s="196">
        <f>O192*H192</f>
        <v>0</v>
      </c>
      <c r="Q192" s="196">
        <v>0.00016000000000000001</v>
      </c>
      <c r="R192" s="196">
        <f>Q192*H192</f>
        <v>0.00064000000000000005</v>
      </c>
      <c r="S192" s="196">
        <v>0</v>
      </c>
      <c r="T192" s="19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197</v>
      </c>
      <c r="AT192" s="198" t="s">
        <v>133</v>
      </c>
      <c r="AU192" s="198" t="s">
        <v>138</v>
      </c>
      <c r="AY192" s="16" t="s">
        <v>128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6" t="s">
        <v>88</v>
      </c>
      <c r="BK192" s="199">
        <f>ROUND(I192*H192,2)</f>
        <v>0</v>
      </c>
      <c r="BL192" s="16" t="s">
        <v>197</v>
      </c>
      <c r="BM192" s="198" t="s">
        <v>346</v>
      </c>
    </row>
    <row r="193" s="12" customFormat="1" ht="20.88" customHeight="1">
      <c r="A193" s="12"/>
      <c r="B193" s="172"/>
      <c r="C193" s="12"/>
      <c r="D193" s="173" t="s">
        <v>74</v>
      </c>
      <c r="E193" s="183" t="s">
        <v>347</v>
      </c>
      <c r="F193" s="183" t="s">
        <v>348</v>
      </c>
      <c r="G193" s="12"/>
      <c r="H193" s="12"/>
      <c r="I193" s="175"/>
      <c r="J193" s="184">
        <f>BK193</f>
        <v>0</v>
      </c>
      <c r="K193" s="12"/>
      <c r="L193" s="172"/>
      <c r="M193" s="177"/>
      <c r="N193" s="178"/>
      <c r="O193" s="178"/>
      <c r="P193" s="179">
        <f>SUM(P194:P202)</f>
        <v>0</v>
      </c>
      <c r="Q193" s="178"/>
      <c r="R193" s="179">
        <f>SUM(R194:R202)</f>
        <v>0</v>
      </c>
      <c r="S193" s="178"/>
      <c r="T193" s="180">
        <f>SUM(T194:T202)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73" t="s">
        <v>147</v>
      </c>
      <c r="AT193" s="181" t="s">
        <v>74</v>
      </c>
      <c r="AU193" s="181" t="s">
        <v>88</v>
      </c>
      <c r="AY193" s="173" t="s">
        <v>128</v>
      </c>
      <c r="BK193" s="182">
        <f>SUM(BK194:BK202)</f>
        <v>0</v>
      </c>
    </row>
    <row r="194" s="2" customFormat="1" ht="16.5" customHeight="1">
      <c r="A194" s="35"/>
      <c r="B194" s="185"/>
      <c r="C194" s="186" t="s">
        <v>349</v>
      </c>
      <c r="D194" s="186" t="s">
        <v>133</v>
      </c>
      <c r="E194" s="187" t="s">
        <v>350</v>
      </c>
      <c r="F194" s="188" t="s">
        <v>351</v>
      </c>
      <c r="G194" s="189" t="s">
        <v>352</v>
      </c>
      <c r="H194" s="221"/>
      <c r="I194" s="191"/>
      <c r="J194" s="192">
        <f>ROUND(I194*H194,2)</f>
        <v>0</v>
      </c>
      <c r="K194" s="193"/>
      <c r="L194" s="36"/>
      <c r="M194" s="194" t="s">
        <v>1</v>
      </c>
      <c r="N194" s="195" t="s">
        <v>41</v>
      </c>
      <c r="O194" s="79"/>
      <c r="P194" s="196">
        <f>O194*H194</f>
        <v>0</v>
      </c>
      <c r="Q194" s="196">
        <v>0</v>
      </c>
      <c r="R194" s="196">
        <f>Q194*H194</f>
        <v>0</v>
      </c>
      <c r="S194" s="196">
        <v>0</v>
      </c>
      <c r="T194" s="19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137</v>
      </c>
      <c r="AT194" s="198" t="s">
        <v>133</v>
      </c>
      <c r="AU194" s="198" t="s">
        <v>138</v>
      </c>
      <c r="AY194" s="16" t="s">
        <v>128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6" t="s">
        <v>88</v>
      </c>
      <c r="BK194" s="199">
        <f>ROUND(I194*H194,2)</f>
        <v>0</v>
      </c>
      <c r="BL194" s="16" t="s">
        <v>137</v>
      </c>
      <c r="BM194" s="198" t="s">
        <v>353</v>
      </c>
    </row>
    <row r="195" s="2" customFormat="1" ht="16.5" customHeight="1">
      <c r="A195" s="35"/>
      <c r="B195" s="185"/>
      <c r="C195" s="186" t="s">
        <v>354</v>
      </c>
      <c r="D195" s="186" t="s">
        <v>133</v>
      </c>
      <c r="E195" s="187" t="s">
        <v>355</v>
      </c>
      <c r="F195" s="188" t="s">
        <v>356</v>
      </c>
      <c r="G195" s="189" t="s">
        <v>352</v>
      </c>
      <c r="H195" s="221"/>
      <c r="I195" s="191"/>
      <c r="J195" s="192">
        <f>ROUND(I195*H195,2)</f>
        <v>0</v>
      </c>
      <c r="K195" s="193"/>
      <c r="L195" s="36"/>
      <c r="M195" s="194" t="s">
        <v>1</v>
      </c>
      <c r="N195" s="195" t="s">
        <v>41</v>
      </c>
      <c r="O195" s="79"/>
      <c r="P195" s="196">
        <f>O195*H195</f>
        <v>0</v>
      </c>
      <c r="Q195" s="196">
        <v>0</v>
      </c>
      <c r="R195" s="196">
        <f>Q195*H195</f>
        <v>0</v>
      </c>
      <c r="S195" s="196">
        <v>0</v>
      </c>
      <c r="T195" s="19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137</v>
      </c>
      <c r="AT195" s="198" t="s">
        <v>133</v>
      </c>
      <c r="AU195" s="198" t="s">
        <v>138</v>
      </c>
      <c r="AY195" s="16" t="s">
        <v>128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6" t="s">
        <v>88</v>
      </c>
      <c r="BK195" s="199">
        <f>ROUND(I195*H195,2)</f>
        <v>0</v>
      </c>
      <c r="BL195" s="16" t="s">
        <v>137</v>
      </c>
      <c r="BM195" s="198" t="s">
        <v>357</v>
      </c>
    </row>
    <row r="196" s="2" customFormat="1" ht="16.5" customHeight="1">
      <c r="A196" s="35"/>
      <c r="B196" s="185"/>
      <c r="C196" s="186" t="s">
        <v>358</v>
      </c>
      <c r="D196" s="186" t="s">
        <v>133</v>
      </c>
      <c r="E196" s="187" t="s">
        <v>359</v>
      </c>
      <c r="F196" s="188" t="s">
        <v>360</v>
      </c>
      <c r="G196" s="189" t="s">
        <v>142</v>
      </c>
      <c r="H196" s="190">
        <v>27.600000000000001</v>
      </c>
      <c r="I196" s="191"/>
      <c r="J196" s="192">
        <f>ROUND(I196*H196,2)</f>
        <v>0</v>
      </c>
      <c r="K196" s="193"/>
      <c r="L196" s="36"/>
      <c r="M196" s="194" t="s">
        <v>1</v>
      </c>
      <c r="N196" s="195" t="s">
        <v>41</v>
      </c>
      <c r="O196" s="79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147</v>
      </c>
      <c r="AT196" s="198" t="s">
        <v>133</v>
      </c>
      <c r="AU196" s="198" t="s">
        <v>138</v>
      </c>
      <c r="AY196" s="16" t="s">
        <v>128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6" t="s">
        <v>88</v>
      </c>
      <c r="BK196" s="199">
        <f>ROUND(I196*H196,2)</f>
        <v>0</v>
      </c>
      <c r="BL196" s="16" t="s">
        <v>147</v>
      </c>
      <c r="BM196" s="198" t="s">
        <v>361</v>
      </c>
    </row>
    <row r="197" s="2" customFormat="1" ht="24.15" customHeight="1">
      <c r="A197" s="35"/>
      <c r="B197" s="185"/>
      <c r="C197" s="186" t="s">
        <v>362</v>
      </c>
      <c r="D197" s="186" t="s">
        <v>133</v>
      </c>
      <c r="E197" s="187" t="s">
        <v>363</v>
      </c>
      <c r="F197" s="188" t="s">
        <v>364</v>
      </c>
      <c r="G197" s="189" t="s">
        <v>142</v>
      </c>
      <c r="H197" s="190">
        <v>138</v>
      </c>
      <c r="I197" s="191"/>
      <c r="J197" s="192">
        <f>ROUND(I197*H197,2)</f>
        <v>0</v>
      </c>
      <c r="K197" s="193"/>
      <c r="L197" s="36"/>
      <c r="M197" s="194" t="s">
        <v>1</v>
      </c>
      <c r="N197" s="195" t="s">
        <v>41</v>
      </c>
      <c r="O197" s="79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147</v>
      </c>
      <c r="AT197" s="198" t="s">
        <v>133</v>
      </c>
      <c r="AU197" s="198" t="s">
        <v>138</v>
      </c>
      <c r="AY197" s="16" t="s">
        <v>128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6" t="s">
        <v>88</v>
      </c>
      <c r="BK197" s="199">
        <f>ROUND(I197*H197,2)</f>
        <v>0</v>
      </c>
      <c r="BL197" s="16" t="s">
        <v>147</v>
      </c>
      <c r="BM197" s="198" t="s">
        <v>365</v>
      </c>
    </row>
    <row r="198" s="2" customFormat="1" ht="33" customHeight="1">
      <c r="A198" s="35"/>
      <c r="B198" s="185"/>
      <c r="C198" s="186" t="s">
        <v>366</v>
      </c>
      <c r="D198" s="186" t="s">
        <v>133</v>
      </c>
      <c r="E198" s="187" t="s">
        <v>367</v>
      </c>
      <c r="F198" s="188" t="s">
        <v>368</v>
      </c>
      <c r="G198" s="189" t="s">
        <v>150</v>
      </c>
      <c r="H198" s="190">
        <v>30</v>
      </c>
      <c r="I198" s="191"/>
      <c r="J198" s="192">
        <f>ROUND(I198*H198,2)</f>
        <v>0</v>
      </c>
      <c r="K198" s="193"/>
      <c r="L198" s="36"/>
      <c r="M198" s="194" t="s">
        <v>1</v>
      </c>
      <c r="N198" s="195" t="s">
        <v>41</v>
      </c>
      <c r="O198" s="79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147</v>
      </c>
      <c r="AT198" s="198" t="s">
        <v>133</v>
      </c>
      <c r="AU198" s="198" t="s">
        <v>138</v>
      </c>
      <c r="AY198" s="16" t="s">
        <v>128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6" t="s">
        <v>88</v>
      </c>
      <c r="BK198" s="199">
        <f>ROUND(I198*H198,2)</f>
        <v>0</v>
      </c>
      <c r="BL198" s="16" t="s">
        <v>147</v>
      </c>
      <c r="BM198" s="198" t="s">
        <v>369</v>
      </c>
    </row>
    <row r="199" s="2" customFormat="1" ht="16.5" customHeight="1">
      <c r="A199" s="35"/>
      <c r="B199" s="185"/>
      <c r="C199" s="186" t="s">
        <v>370</v>
      </c>
      <c r="D199" s="186" t="s">
        <v>133</v>
      </c>
      <c r="E199" s="187" t="s">
        <v>371</v>
      </c>
      <c r="F199" s="188" t="s">
        <v>372</v>
      </c>
      <c r="G199" s="189" t="s">
        <v>373</v>
      </c>
      <c r="H199" s="190">
        <v>1</v>
      </c>
      <c r="I199" s="191"/>
      <c r="J199" s="192">
        <f>ROUND(I199*H199,2)</f>
        <v>0</v>
      </c>
      <c r="K199" s="193"/>
      <c r="L199" s="36"/>
      <c r="M199" s="194" t="s">
        <v>1</v>
      </c>
      <c r="N199" s="195" t="s">
        <v>41</v>
      </c>
      <c r="O199" s="79"/>
      <c r="P199" s="196">
        <f>O199*H199</f>
        <v>0</v>
      </c>
      <c r="Q199" s="196">
        <v>0</v>
      </c>
      <c r="R199" s="196">
        <f>Q199*H199</f>
        <v>0</v>
      </c>
      <c r="S199" s="196">
        <v>0</v>
      </c>
      <c r="T199" s="19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147</v>
      </c>
      <c r="AT199" s="198" t="s">
        <v>133</v>
      </c>
      <c r="AU199" s="198" t="s">
        <v>138</v>
      </c>
      <c r="AY199" s="16" t="s">
        <v>128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6" t="s">
        <v>88</v>
      </c>
      <c r="BK199" s="199">
        <f>ROUND(I199*H199,2)</f>
        <v>0</v>
      </c>
      <c r="BL199" s="16" t="s">
        <v>147</v>
      </c>
      <c r="BM199" s="198" t="s">
        <v>374</v>
      </c>
    </row>
    <row r="200" s="2" customFormat="1" ht="21.75" customHeight="1">
      <c r="A200" s="35"/>
      <c r="B200" s="185"/>
      <c r="C200" s="186" t="s">
        <v>375</v>
      </c>
      <c r="D200" s="186" t="s">
        <v>133</v>
      </c>
      <c r="E200" s="187" t="s">
        <v>376</v>
      </c>
      <c r="F200" s="188" t="s">
        <v>377</v>
      </c>
      <c r="G200" s="189" t="s">
        <v>142</v>
      </c>
      <c r="H200" s="190">
        <v>138</v>
      </c>
      <c r="I200" s="191"/>
      <c r="J200" s="192">
        <f>ROUND(I200*H200,2)</f>
        <v>0</v>
      </c>
      <c r="K200" s="193"/>
      <c r="L200" s="36"/>
      <c r="M200" s="194" t="s">
        <v>1</v>
      </c>
      <c r="N200" s="195" t="s">
        <v>41</v>
      </c>
      <c r="O200" s="79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147</v>
      </c>
      <c r="AT200" s="198" t="s">
        <v>133</v>
      </c>
      <c r="AU200" s="198" t="s">
        <v>138</v>
      </c>
      <c r="AY200" s="16" t="s">
        <v>128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6" t="s">
        <v>88</v>
      </c>
      <c r="BK200" s="199">
        <f>ROUND(I200*H200,2)</f>
        <v>0</v>
      </c>
      <c r="BL200" s="16" t="s">
        <v>147</v>
      </c>
      <c r="BM200" s="198" t="s">
        <v>378</v>
      </c>
    </row>
    <row r="201" s="2" customFormat="1" ht="24.15" customHeight="1">
      <c r="A201" s="35"/>
      <c r="B201" s="185"/>
      <c r="C201" s="186" t="s">
        <v>379</v>
      </c>
      <c r="D201" s="186" t="s">
        <v>133</v>
      </c>
      <c r="E201" s="187" t="s">
        <v>380</v>
      </c>
      <c r="F201" s="188" t="s">
        <v>381</v>
      </c>
      <c r="G201" s="189" t="s">
        <v>150</v>
      </c>
      <c r="H201" s="190">
        <v>1</v>
      </c>
      <c r="I201" s="191"/>
      <c r="J201" s="192">
        <f>ROUND(I201*H201,2)</f>
        <v>0</v>
      </c>
      <c r="K201" s="193"/>
      <c r="L201" s="36"/>
      <c r="M201" s="194" t="s">
        <v>1</v>
      </c>
      <c r="N201" s="195" t="s">
        <v>41</v>
      </c>
      <c r="O201" s="79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137</v>
      </c>
      <c r="AT201" s="198" t="s">
        <v>133</v>
      </c>
      <c r="AU201" s="198" t="s">
        <v>138</v>
      </c>
      <c r="AY201" s="16" t="s">
        <v>128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6" t="s">
        <v>88</v>
      </c>
      <c r="BK201" s="199">
        <f>ROUND(I201*H201,2)</f>
        <v>0</v>
      </c>
      <c r="BL201" s="16" t="s">
        <v>137</v>
      </c>
      <c r="BM201" s="198" t="s">
        <v>382</v>
      </c>
    </row>
    <row r="202" s="2" customFormat="1" ht="24.15" customHeight="1">
      <c r="A202" s="35"/>
      <c r="B202" s="185"/>
      <c r="C202" s="186" t="s">
        <v>383</v>
      </c>
      <c r="D202" s="186" t="s">
        <v>133</v>
      </c>
      <c r="E202" s="187" t="s">
        <v>384</v>
      </c>
      <c r="F202" s="188" t="s">
        <v>385</v>
      </c>
      <c r="G202" s="189" t="s">
        <v>142</v>
      </c>
      <c r="H202" s="190">
        <v>138</v>
      </c>
      <c r="I202" s="191"/>
      <c r="J202" s="192">
        <f>ROUND(I202*H202,2)</f>
        <v>0</v>
      </c>
      <c r="K202" s="193"/>
      <c r="L202" s="36"/>
      <c r="M202" s="194" t="s">
        <v>1</v>
      </c>
      <c r="N202" s="195" t="s">
        <v>41</v>
      </c>
      <c r="O202" s="79"/>
      <c r="P202" s="196">
        <f>O202*H202</f>
        <v>0</v>
      </c>
      <c r="Q202" s="196">
        <v>0</v>
      </c>
      <c r="R202" s="196">
        <f>Q202*H202</f>
        <v>0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147</v>
      </c>
      <c r="AT202" s="198" t="s">
        <v>133</v>
      </c>
      <c r="AU202" s="198" t="s">
        <v>138</v>
      </c>
      <c r="AY202" s="16" t="s">
        <v>128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6" t="s">
        <v>88</v>
      </c>
      <c r="BK202" s="199">
        <f>ROUND(I202*H202,2)</f>
        <v>0</v>
      </c>
      <c r="BL202" s="16" t="s">
        <v>147</v>
      </c>
      <c r="BM202" s="198" t="s">
        <v>386</v>
      </c>
    </row>
    <row r="203" s="12" customFormat="1" ht="25.92" customHeight="1">
      <c r="A203" s="12"/>
      <c r="B203" s="172"/>
      <c r="C203" s="12"/>
      <c r="D203" s="173" t="s">
        <v>74</v>
      </c>
      <c r="E203" s="174" t="s">
        <v>387</v>
      </c>
      <c r="F203" s="174" t="s">
        <v>388</v>
      </c>
      <c r="G203" s="12"/>
      <c r="H203" s="12"/>
      <c r="I203" s="175"/>
      <c r="J203" s="176">
        <f>BK203</f>
        <v>0</v>
      </c>
      <c r="K203" s="12"/>
      <c r="L203" s="172"/>
      <c r="M203" s="177"/>
      <c r="N203" s="178"/>
      <c r="O203" s="178"/>
      <c r="P203" s="179">
        <f>P204</f>
        <v>0</v>
      </c>
      <c r="Q203" s="178"/>
      <c r="R203" s="179">
        <f>R204</f>
        <v>0</v>
      </c>
      <c r="S203" s="178"/>
      <c r="T203" s="180">
        <f>T204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73" t="s">
        <v>152</v>
      </c>
      <c r="AT203" s="181" t="s">
        <v>74</v>
      </c>
      <c r="AU203" s="181" t="s">
        <v>75</v>
      </c>
      <c r="AY203" s="173" t="s">
        <v>128</v>
      </c>
      <c r="BK203" s="182">
        <f>BK204</f>
        <v>0</v>
      </c>
    </row>
    <row r="204" s="2" customFormat="1" ht="37.8" customHeight="1">
      <c r="A204" s="35"/>
      <c r="B204" s="185"/>
      <c r="C204" s="186" t="s">
        <v>389</v>
      </c>
      <c r="D204" s="186" t="s">
        <v>133</v>
      </c>
      <c r="E204" s="187" t="s">
        <v>390</v>
      </c>
      <c r="F204" s="188" t="s">
        <v>391</v>
      </c>
      <c r="G204" s="189" t="s">
        <v>136</v>
      </c>
      <c r="H204" s="190">
        <v>0.025000000000000001</v>
      </c>
      <c r="I204" s="191"/>
      <c r="J204" s="192">
        <f>ROUND(I204*H204,2)</f>
        <v>0</v>
      </c>
      <c r="K204" s="193"/>
      <c r="L204" s="36"/>
      <c r="M204" s="222" t="s">
        <v>1</v>
      </c>
      <c r="N204" s="223" t="s">
        <v>41</v>
      </c>
      <c r="O204" s="224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392</v>
      </c>
      <c r="AT204" s="198" t="s">
        <v>133</v>
      </c>
      <c r="AU204" s="198" t="s">
        <v>82</v>
      </c>
      <c r="AY204" s="16" t="s">
        <v>128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6" t="s">
        <v>88</v>
      </c>
      <c r="BK204" s="199">
        <f>ROUND(I204*H204,2)</f>
        <v>0</v>
      </c>
      <c r="BL204" s="16" t="s">
        <v>392</v>
      </c>
      <c r="BM204" s="198" t="s">
        <v>393</v>
      </c>
    </row>
    <row r="205" s="2" customFormat="1" ht="6.96" customHeight="1">
      <c r="A205" s="35"/>
      <c r="B205" s="62"/>
      <c r="C205" s="63"/>
      <c r="D205" s="63"/>
      <c r="E205" s="63"/>
      <c r="F205" s="63"/>
      <c r="G205" s="63"/>
      <c r="H205" s="63"/>
      <c r="I205" s="63"/>
      <c r="J205" s="63"/>
      <c r="K205" s="63"/>
      <c r="L205" s="36"/>
      <c r="M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</row>
  </sheetData>
  <autoFilter ref="C130:K20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hidden="1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hidden="1" s="1" customFormat="1" ht="24.96" customHeight="1">
      <c r="B4" s="19"/>
      <c r="D4" s="20" t="s">
        <v>93</v>
      </c>
      <c r="L4" s="19"/>
      <c r="M4" s="130" t="s">
        <v>9</v>
      </c>
      <c r="AT4" s="16" t="s">
        <v>3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29" t="s">
        <v>15</v>
      </c>
      <c r="L6" s="19"/>
    </row>
    <row r="7" hidden="1" s="1" customFormat="1" ht="16.5" customHeight="1">
      <c r="B7" s="19"/>
      <c r="E7" s="131" t="str">
        <f>'Rekapitulácia stavby'!K6</f>
        <v>Rekonštrukcia HV prípojky na ulici Hviezdoslavova 50, Martin</v>
      </c>
      <c r="F7" s="29"/>
      <c r="G7" s="29"/>
      <c r="H7" s="29"/>
      <c r="L7" s="19"/>
    </row>
    <row r="8" hidden="1" s="1" customFormat="1" ht="12" customHeight="1">
      <c r="B8" s="19"/>
      <c r="D8" s="29" t="s">
        <v>94</v>
      </c>
      <c r="L8" s="19"/>
    </row>
    <row r="9" hidden="1" s="2" customFormat="1" ht="16.5" customHeight="1">
      <c r="A9" s="35"/>
      <c r="B9" s="36"/>
      <c r="C9" s="35"/>
      <c r="D9" s="35"/>
      <c r="E9" s="131" t="s">
        <v>95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36"/>
      <c r="C10" s="35"/>
      <c r="D10" s="29" t="s">
        <v>96</v>
      </c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6.5" customHeight="1">
      <c r="A11" s="35"/>
      <c r="B11" s="36"/>
      <c r="C11" s="35"/>
      <c r="D11" s="35"/>
      <c r="E11" s="69" t="s">
        <v>394</v>
      </c>
      <c r="F11" s="35"/>
      <c r="G11" s="35"/>
      <c r="H11" s="35"/>
      <c r="I11" s="35"/>
      <c r="J11" s="35"/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2" customHeight="1">
      <c r="A13" s="35"/>
      <c r="B13" s="36"/>
      <c r="C13" s="35"/>
      <c r="D13" s="29" t="s">
        <v>17</v>
      </c>
      <c r="E13" s="35"/>
      <c r="F13" s="24" t="s">
        <v>1</v>
      </c>
      <c r="G13" s="35"/>
      <c r="H13" s="35"/>
      <c r="I13" s="29" t="s">
        <v>18</v>
      </c>
      <c r="J13" s="24" t="s">
        <v>1</v>
      </c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36"/>
      <c r="C14" s="35"/>
      <c r="D14" s="29" t="s">
        <v>19</v>
      </c>
      <c r="E14" s="35"/>
      <c r="F14" s="24" t="s">
        <v>20</v>
      </c>
      <c r="G14" s="35"/>
      <c r="H14" s="35"/>
      <c r="I14" s="29" t="s">
        <v>21</v>
      </c>
      <c r="J14" s="71" t="str">
        <f>'Rekapitulácia stavby'!AN8</f>
        <v>28. 2. 2025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0.8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2" customHeight="1">
      <c r="A16" s="35"/>
      <c r="B16" s="36"/>
      <c r="C16" s="35"/>
      <c r="D16" s="29" t="s">
        <v>23</v>
      </c>
      <c r="E16" s="35"/>
      <c r="F16" s="35"/>
      <c r="G16" s="35"/>
      <c r="H16" s="35"/>
      <c r="I16" s="29" t="s">
        <v>24</v>
      </c>
      <c r="J16" s="24" t="s">
        <v>1</v>
      </c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8" customHeight="1">
      <c r="A17" s="35"/>
      <c r="B17" s="36"/>
      <c r="C17" s="35"/>
      <c r="D17" s="35"/>
      <c r="E17" s="24" t="s">
        <v>25</v>
      </c>
      <c r="F17" s="35"/>
      <c r="G17" s="35"/>
      <c r="H17" s="35"/>
      <c r="I17" s="29" t="s">
        <v>26</v>
      </c>
      <c r="J17" s="24" t="s">
        <v>1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6.96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2" customHeight="1">
      <c r="A19" s="35"/>
      <c r="B19" s="36"/>
      <c r="C19" s="35"/>
      <c r="D19" s="29" t="s">
        <v>27</v>
      </c>
      <c r="E19" s="35"/>
      <c r="F19" s="35"/>
      <c r="G19" s="35"/>
      <c r="H19" s="35"/>
      <c r="I19" s="29" t="s">
        <v>24</v>
      </c>
      <c r="J19" s="30" t="str">
        <f>'Rekapitulácia stavby'!AN13</f>
        <v>Vyplň údaj</v>
      </c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8" customHeight="1">
      <c r="A20" s="35"/>
      <c r="B20" s="36"/>
      <c r="C20" s="35"/>
      <c r="D20" s="35"/>
      <c r="E20" s="30" t="str">
        <f>'Rekapitulácia stavby'!E14</f>
        <v>Vyplň údaj</v>
      </c>
      <c r="F20" s="24"/>
      <c r="G20" s="24"/>
      <c r="H20" s="24"/>
      <c r="I20" s="29" t="s">
        <v>26</v>
      </c>
      <c r="J20" s="30" t="str">
        <f>'Rekapitulácia stavby'!AN14</f>
        <v>Vyplň údaj</v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6.96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2" customHeight="1">
      <c r="A22" s="35"/>
      <c r="B22" s="36"/>
      <c r="C22" s="35"/>
      <c r="D22" s="29" t="s">
        <v>29</v>
      </c>
      <c r="E22" s="35"/>
      <c r="F22" s="35"/>
      <c r="G22" s="35"/>
      <c r="H22" s="35"/>
      <c r="I22" s="29" t="s">
        <v>24</v>
      </c>
      <c r="J22" s="24" t="s">
        <v>1</v>
      </c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8" customHeight="1">
      <c r="A23" s="35"/>
      <c r="B23" s="36"/>
      <c r="C23" s="35"/>
      <c r="D23" s="35"/>
      <c r="E23" s="24" t="s">
        <v>30</v>
      </c>
      <c r="F23" s="35"/>
      <c r="G23" s="35"/>
      <c r="H23" s="35"/>
      <c r="I23" s="29" t="s">
        <v>26</v>
      </c>
      <c r="J23" s="24" t="s">
        <v>1</v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6.96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12" customHeight="1">
      <c r="A25" s="35"/>
      <c r="B25" s="36"/>
      <c r="C25" s="35"/>
      <c r="D25" s="29" t="s">
        <v>32</v>
      </c>
      <c r="E25" s="35"/>
      <c r="F25" s="35"/>
      <c r="G25" s="35"/>
      <c r="H25" s="35"/>
      <c r="I25" s="29" t="s">
        <v>24</v>
      </c>
      <c r="J25" s="24" t="s">
        <v>1</v>
      </c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8" customHeight="1">
      <c r="A26" s="35"/>
      <c r="B26" s="36"/>
      <c r="C26" s="35"/>
      <c r="D26" s="35"/>
      <c r="E26" s="24" t="s">
        <v>33</v>
      </c>
      <c r="F26" s="35"/>
      <c r="G26" s="35"/>
      <c r="H26" s="35"/>
      <c r="I26" s="29" t="s">
        <v>26</v>
      </c>
      <c r="J26" s="24" t="s">
        <v>1</v>
      </c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57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12" customHeight="1">
      <c r="A28" s="35"/>
      <c r="B28" s="36"/>
      <c r="C28" s="35"/>
      <c r="D28" s="29" t="s">
        <v>34</v>
      </c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8" customFormat="1" ht="16.5" customHeight="1">
      <c r="A29" s="132"/>
      <c r="B29" s="133"/>
      <c r="C29" s="132"/>
      <c r="D29" s="132"/>
      <c r="E29" s="33" t="s">
        <v>1</v>
      </c>
      <c r="F29" s="33"/>
      <c r="G29" s="33"/>
      <c r="H29" s="33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hidden="1" s="2" customFormat="1" ht="6.96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36"/>
      <c r="C31" s="35"/>
      <c r="D31" s="92"/>
      <c r="E31" s="92"/>
      <c r="F31" s="92"/>
      <c r="G31" s="92"/>
      <c r="H31" s="92"/>
      <c r="I31" s="92"/>
      <c r="J31" s="92"/>
      <c r="K31" s="92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25.44" customHeight="1">
      <c r="A32" s="35"/>
      <c r="B32" s="36"/>
      <c r="C32" s="35"/>
      <c r="D32" s="135" t="s">
        <v>35</v>
      </c>
      <c r="E32" s="35"/>
      <c r="F32" s="35"/>
      <c r="G32" s="35"/>
      <c r="H32" s="35"/>
      <c r="I32" s="35"/>
      <c r="J32" s="98">
        <f>ROUND(J134,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36"/>
      <c r="C34" s="35"/>
      <c r="D34" s="35"/>
      <c r="E34" s="35"/>
      <c r="F34" s="40" t="s">
        <v>37</v>
      </c>
      <c r="G34" s="35"/>
      <c r="H34" s="35"/>
      <c r="I34" s="40" t="s">
        <v>36</v>
      </c>
      <c r="J34" s="40" t="s">
        <v>38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136" t="s">
        <v>39</v>
      </c>
      <c r="E35" s="42" t="s">
        <v>40</v>
      </c>
      <c r="F35" s="137">
        <f>ROUND((SUM(BE134:BE208)),  2)</f>
        <v>0</v>
      </c>
      <c r="G35" s="138"/>
      <c r="H35" s="138"/>
      <c r="I35" s="139">
        <v>0.23000000000000001</v>
      </c>
      <c r="J35" s="137">
        <f>ROUND(((SUM(BE134:BE208))*I35),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42" t="s">
        <v>41</v>
      </c>
      <c r="F36" s="137">
        <f>ROUND((SUM(BF134:BF208)),  2)</f>
        <v>0</v>
      </c>
      <c r="G36" s="138"/>
      <c r="H36" s="138"/>
      <c r="I36" s="139">
        <v>0.23000000000000001</v>
      </c>
      <c r="J36" s="137">
        <f>ROUND(((SUM(BF134:BF208))*I36),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42</v>
      </c>
      <c r="F37" s="140">
        <f>ROUND((SUM(BG134:BG208)),  2)</f>
        <v>0</v>
      </c>
      <c r="G37" s="35"/>
      <c r="H37" s="35"/>
      <c r="I37" s="141">
        <v>0.23000000000000001</v>
      </c>
      <c r="J37" s="140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43</v>
      </c>
      <c r="F38" s="140">
        <f>ROUND((SUM(BH134:BH208)),  2)</f>
        <v>0</v>
      </c>
      <c r="G38" s="35"/>
      <c r="H38" s="35"/>
      <c r="I38" s="141">
        <v>0.23000000000000001</v>
      </c>
      <c r="J38" s="140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44</v>
      </c>
      <c r="F39" s="137">
        <f>ROUND((SUM(BI134:BI208)),  2)</f>
        <v>0</v>
      </c>
      <c r="G39" s="138"/>
      <c r="H39" s="138"/>
      <c r="I39" s="139">
        <v>0</v>
      </c>
      <c r="J39" s="137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25.44" customHeight="1">
      <c r="A41" s="35"/>
      <c r="B41" s="36"/>
      <c r="C41" s="142"/>
      <c r="D41" s="143" t="s">
        <v>45</v>
      </c>
      <c r="E41" s="83"/>
      <c r="F41" s="83"/>
      <c r="G41" s="144" t="s">
        <v>46</v>
      </c>
      <c r="H41" s="145" t="s">
        <v>47</v>
      </c>
      <c r="I41" s="83"/>
      <c r="J41" s="146">
        <f>SUM(J32:J39)</f>
        <v>0</v>
      </c>
      <c r="K41" s="147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hidden="1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7"/>
      <c r="D50" s="58" t="s">
        <v>48</v>
      </c>
      <c r="E50" s="59"/>
      <c r="F50" s="59"/>
      <c r="G50" s="58" t="s">
        <v>49</v>
      </c>
      <c r="H50" s="59"/>
      <c r="I50" s="59"/>
      <c r="J50" s="59"/>
      <c r="K50" s="59"/>
      <c r="L50" s="57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5"/>
      <c r="B61" s="36"/>
      <c r="C61" s="35"/>
      <c r="D61" s="60" t="s">
        <v>50</v>
      </c>
      <c r="E61" s="38"/>
      <c r="F61" s="148" t="s">
        <v>51</v>
      </c>
      <c r="G61" s="60" t="s">
        <v>50</v>
      </c>
      <c r="H61" s="38"/>
      <c r="I61" s="38"/>
      <c r="J61" s="149" t="s">
        <v>51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5"/>
      <c r="B65" s="36"/>
      <c r="C65" s="35"/>
      <c r="D65" s="58" t="s">
        <v>52</v>
      </c>
      <c r="E65" s="61"/>
      <c r="F65" s="61"/>
      <c r="G65" s="58" t="s">
        <v>53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5"/>
      <c r="B76" s="36"/>
      <c r="C76" s="35"/>
      <c r="D76" s="60" t="s">
        <v>50</v>
      </c>
      <c r="E76" s="38"/>
      <c r="F76" s="148" t="s">
        <v>51</v>
      </c>
      <c r="G76" s="60" t="s">
        <v>50</v>
      </c>
      <c r="H76" s="38"/>
      <c r="I76" s="38"/>
      <c r="J76" s="149" t="s">
        <v>51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98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5"/>
      <c r="D85" s="35"/>
      <c r="E85" s="131" t="str">
        <f>E7</f>
        <v>Rekonštrukcia HV prípojky na ulici Hviezdoslavova 50, Martin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1" customFormat="1" ht="12" customHeight="1">
      <c r="B86" s="19"/>
      <c r="C86" s="29" t="s">
        <v>94</v>
      </c>
      <c r="L86" s="19"/>
    </row>
    <row r="87" hidden="1" s="2" customFormat="1" ht="16.5" customHeight="1">
      <c r="A87" s="35"/>
      <c r="B87" s="36"/>
      <c r="C87" s="35"/>
      <c r="D87" s="35"/>
      <c r="E87" s="131" t="s">
        <v>95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12" customHeight="1">
      <c r="A88" s="35"/>
      <c r="B88" s="36"/>
      <c r="C88" s="29" t="s">
        <v>96</v>
      </c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6.5" customHeight="1">
      <c r="A89" s="35"/>
      <c r="B89" s="36"/>
      <c r="C89" s="35"/>
      <c r="D89" s="35"/>
      <c r="E89" s="69" t="str">
        <f>E11</f>
        <v>02 - Stavebná časť</v>
      </c>
      <c r="F89" s="35"/>
      <c r="G89" s="35"/>
      <c r="H89" s="35"/>
      <c r="I89" s="35"/>
      <c r="J89" s="35"/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2" customHeight="1">
      <c r="A91" s="35"/>
      <c r="B91" s="36"/>
      <c r="C91" s="29" t="s">
        <v>19</v>
      </c>
      <c r="D91" s="35"/>
      <c r="E91" s="35"/>
      <c r="F91" s="24" t="str">
        <f>F14</f>
        <v>ul. Hviezdoslavova 50</v>
      </c>
      <c r="G91" s="35"/>
      <c r="H91" s="35"/>
      <c r="I91" s="29" t="s">
        <v>21</v>
      </c>
      <c r="J91" s="71" t="str">
        <f>IF(J14="","",J14)</f>
        <v>28. 2. 2025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6.96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5.15" customHeight="1">
      <c r="A93" s="35"/>
      <c r="B93" s="36"/>
      <c r="C93" s="29" t="s">
        <v>23</v>
      </c>
      <c r="D93" s="35"/>
      <c r="E93" s="35"/>
      <c r="F93" s="24" t="str">
        <f>E17</f>
        <v>MH Teplárenský holding, a.s., závod Martin</v>
      </c>
      <c r="G93" s="35"/>
      <c r="H93" s="35"/>
      <c r="I93" s="29" t="s">
        <v>29</v>
      </c>
      <c r="J93" s="33" t="str">
        <f>E23</f>
        <v>ENERGIA, spol. s r.o.</v>
      </c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15.15" customHeight="1">
      <c r="A94" s="35"/>
      <c r="B94" s="36"/>
      <c r="C94" s="29" t="s">
        <v>27</v>
      </c>
      <c r="D94" s="35"/>
      <c r="E94" s="35"/>
      <c r="F94" s="24" t="str">
        <f>IF(E20="","",E20)</f>
        <v>Vyplň údaj</v>
      </c>
      <c r="G94" s="35"/>
      <c r="H94" s="35"/>
      <c r="I94" s="29" t="s">
        <v>32</v>
      </c>
      <c r="J94" s="33" t="str">
        <f>E26</f>
        <v>Balog</v>
      </c>
      <c r="K94" s="35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9.28" customHeight="1">
      <c r="A96" s="35"/>
      <c r="B96" s="36"/>
      <c r="C96" s="150" t="s">
        <v>99</v>
      </c>
      <c r="D96" s="142"/>
      <c r="E96" s="142"/>
      <c r="F96" s="142"/>
      <c r="G96" s="142"/>
      <c r="H96" s="142"/>
      <c r="I96" s="142"/>
      <c r="J96" s="151" t="s">
        <v>100</v>
      </c>
      <c r="K96" s="142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hidden="1" s="2" customFormat="1" ht="10.32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57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22.8" customHeight="1">
      <c r="A98" s="35"/>
      <c r="B98" s="36"/>
      <c r="C98" s="152" t="s">
        <v>101</v>
      </c>
      <c r="D98" s="35"/>
      <c r="E98" s="35"/>
      <c r="F98" s="35"/>
      <c r="G98" s="35"/>
      <c r="H98" s="35"/>
      <c r="I98" s="35"/>
      <c r="J98" s="98">
        <f>J134</f>
        <v>0</v>
      </c>
      <c r="K98" s="35"/>
      <c r="L98" s="57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6" t="s">
        <v>102</v>
      </c>
    </row>
    <row r="99" hidden="1" s="9" customFormat="1" ht="24.96" customHeight="1">
      <c r="A99" s="9"/>
      <c r="B99" s="153"/>
      <c r="C99" s="9"/>
      <c r="D99" s="154" t="s">
        <v>395</v>
      </c>
      <c r="E99" s="155"/>
      <c r="F99" s="155"/>
      <c r="G99" s="155"/>
      <c r="H99" s="155"/>
      <c r="I99" s="155"/>
      <c r="J99" s="156">
        <f>J135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7"/>
      <c r="C100" s="10"/>
      <c r="D100" s="158" t="s">
        <v>396</v>
      </c>
      <c r="E100" s="159"/>
      <c r="F100" s="159"/>
      <c r="G100" s="159"/>
      <c r="H100" s="159"/>
      <c r="I100" s="159"/>
      <c r="J100" s="160">
        <f>J136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7"/>
      <c r="C101" s="10"/>
      <c r="D101" s="158" t="s">
        <v>397</v>
      </c>
      <c r="E101" s="159"/>
      <c r="F101" s="159"/>
      <c r="G101" s="159"/>
      <c r="H101" s="159"/>
      <c r="I101" s="159"/>
      <c r="J101" s="160">
        <f>J160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7"/>
      <c r="C102" s="10"/>
      <c r="D102" s="158" t="s">
        <v>398</v>
      </c>
      <c r="E102" s="159"/>
      <c r="F102" s="159"/>
      <c r="G102" s="159"/>
      <c r="H102" s="159"/>
      <c r="I102" s="159"/>
      <c r="J102" s="160">
        <f>J164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7"/>
      <c r="C103" s="10"/>
      <c r="D103" s="158" t="s">
        <v>399</v>
      </c>
      <c r="E103" s="159"/>
      <c r="F103" s="159"/>
      <c r="G103" s="159"/>
      <c r="H103" s="159"/>
      <c r="I103" s="159"/>
      <c r="J103" s="160">
        <f>J174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57"/>
      <c r="C104" s="10"/>
      <c r="D104" s="158" t="s">
        <v>400</v>
      </c>
      <c r="E104" s="159"/>
      <c r="F104" s="159"/>
      <c r="G104" s="159"/>
      <c r="H104" s="159"/>
      <c r="I104" s="159"/>
      <c r="J104" s="160">
        <f>J177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57"/>
      <c r="C105" s="10"/>
      <c r="D105" s="158" t="s">
        <v>401</v>
      </c>
      <c r="E105" s="159"/>
      <c r="F105" s="159"/>
      <c r="G105" s="159"/>
      <c r="H105" s="159"/>
      <c r="I105" s="159"/>
      <c r="J105" s="160">
        <f>J179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4.88" customHeight="1">
      <c r="A106" s="10"/>
      <c r="B106" s="157"/>
      <c r="C106" s="10"/>
      <c r="D106" s="158" t="s">
        <v>402</v>
      </c>
      <c r="E106" s="159"/>
      <c r="F106" s="159"/>
      <c r="G106" s="159"/>
      <c r="H106" s="159"/>
      <c r="I106" s="159"/>
      <c r="J106" s="160">
        <f>J191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57"/>
      <c r="C107" s="10"/>
      <c r="D107" s="158" t="s">
        <v>403</v>
      </c>
      <c r="E107" s="159"/>
      <c r="F107" s="159"/>
      <c r="G107" s="159"/>
      <c r="H107" s="159"/>
      <c r="I107" s="159"/>
      <c r="J107" s="160">
        <f>J196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153"/>
      <c r="C108" s="9"/>
      <c r="D108" s="154" t="s">
        <v>404</v>
      </c>
      <c r="E108" s="155"/>
      <c r="F108" s="155"/>
      <c r="G108" s="155"/>
      <c r="H108" s="155"/>
      <c r="I108" s="155"/>
      <c r="J108" s="156">
        <f>J198</f>
        <v>0</v>
      </c>
      <c r="K108" s="9"/>
      <c r="L108" s="15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10" customFormat="1" ht="19.92" customHeight="1">
      <c r="A109" s="10"/>
      <c r="B109" s="157"/>
      <c r="C109" s="10"/>
      <c r="D109" s="158" t="s">
        <v>405</v>
      </c>
      <c r="E109" s="159"/>
      <c r="F109" s="159"/>
      <c r="G109" s="159"/>
      <c r="H109" s="159"/>
      <c r="I109" s="159"/>
      <c r="J109" s="160">
        <f>J199</f>
        <v>0</v>
      </c>
      <c r="K109" s="10"/>
      <c r="L109" s="15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9" customFormat="1" ht="24.96" customHeight="1">
      <c r="A110" s="9"/>
      <c r="B110" s="153"/>
      <c r="C110" s="9"/>
      <c r="D110" s="154" t="s">
        <v>103</v>
      </c>
      <c r="E110" s="155"/>
      <c r="F110" s="155"/>
      <c r="G110" s="155"/>
      <c r="H110" s="155"/>
      <c r="I110" s="155"/>
      <c r="J110" s="156">
        <f>J203</f>
        <v>0</v>
      </c>
      <c r="K110" s="9"/>
      <c r="L110" s="15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hidden="1" s="10" customFormat="1" ht="19.92" customHeight="1">
      <c r="A111" s="10"/>
      <c r="B111" s="157"/>
      <c r="C111" s="10"/>
      <c r="D111" s="158" t="s">
        <v>406</v>
      </c>
      <c r="E111" s="159"/>
      <c r="F111" s="159"/>
      <c r="G111" s="159"/>
      <c r="H111" s="159"/>
      <c r="I111" s="159"/>
      <c r="J111" s="160">
        <f>J204</f>
        <v>0</v>
      </c>
      <c r="K111" s="10"/>
      <c r="L111" s="15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9" customFormat="1" ht="24.96" customHeight="1">
      <c r="A112" s="9"/>
      <c r="B112" s="153"/>
      <c r="C112" s="9"/>
      <c r="D112" s="154" t="s">
        <v>407</v>
      </c>
      <c r="E112" s="155"/>
      <c r="F112" s="155"/>
      <c r="G112" s="155"/>
      <c r="H112" s="155"/>
      <c r="I112" s="155"/>
      <c r="J112" s="156">
        <f>J207</f>
        <v>0</v>
      </c>
      <c r="K112" s="9"/>
      <c r="L112" s="153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hidden="1" s="2" customFormat="1" ht="21.84" customHeigh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57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hidden="1" s="2" customFormat="1" ht="6.96" customHeight="1">
      <c r="A114" s="35"/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57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hidden="1"/>
    <row r="116" hidden="1"/>
    <row r="117" hidden="1"/>
    <row r="118" s="2" customFormat="1" ht="6.96" customHeight="1">
      <c r="A118" s="35"/>
      <c r="B118" s="64"/>
      <c r="C118" s="65"/>
      <c r="D118" s="65"/>
      <c r="E118" s="65"/>
      <c r="F118" s="65"/>
      <c r="G118" s="65"/>
      <c r="H118" s="65"/>
      <c r="I118" s="65"/>
      <c r="J118" s="65"/>
      <c r="K118" s="6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4.96" customHeight="1">
      <c r="A119" s="35"/>
      <c r="B119" s="36"/>
      <c r="C119" s="20" t="s">
        <v>114</v>
      </c>
      <c r="D119" s="35"/>
      <c r="E119" s="35"/>
      <c r="F119" s="35"/>
      <c r="G119" s="35"/>
      <c r="H119" s="35"/>
      <c r="I119" s="35"/>
      <c r="J119" s="35"/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15</v>
      </c>
      <c r="D121" s="35"/>
      <c r="E121" s="35"/>
      <c r="F121" s="35"/>
      <c r="G121" s="35"/>
      <c r="H121" s="35"/>
      <c r="I121" s="35"/>
      <c r="J121" s="35"/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5"/>
      <c r="D122" s="35"/>
      <c r="E122" s="131" t="str">
        <f>E7</f>
        <v>Rekonštrukcia HV prípojky na ulici Hviezdoslavova 50, Martin</v>
      </c>
      <c r="F122" s="29"/>
      <c r="G122" s="29"/>
      <c r="H122" s="29"/>
      <c r="I122" s="35"/>
      <c r="J122" s="35"/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" customFormat="1" ht="12" customHeight="1">
      <c r="B123" s="19"/>
      <c r="C123" s="29" t="s">
        <v>94</v>
      </c>
      <c r="L123" s="19"/>
    </row>
    <row r="124" s="2" customFormat="1" ht="16.5" customHeight="1">
      <c r="A124" s="35"/>
      <c r="B124" s="36"/>
      <c r="C124" s="35"/>
      <c r="D124" s="35"/>
      <c r="E124" s="131" t="s">
        <v>95</v>
      </c>
      <c r="F124" s="35"/>
      <c r="G124" s="35"/>
      <c r="H124" s="35"/>
      <c r="I124" s="35"/>
      <c r="J124" s="35"/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96</v>
      </c>
      <c r="D125" s="35"/>
      <c r="E125" s="35"/>
      <c r="F125" s="35"/>
      <c r="G125" s="35"/>
      <c r="H125" s="35"/>
      <c r="I125" s="35"/>
      <c r="J125" s="35"/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6.5" customHeight="1">
      <c r="A126" s="35"/>
      <c r="B126" s="36"/>
      <c r="C126" s="35"/>
      <c r="D126" s="35"/>
      <c r="E126" s="69" t="str">
        <f>E11</f>
        <v>02 - Stavebná časť</v>
      </c>
      <c r="F126" s="35"/>
      <c r="G126" s="35"/>
      <c r="H126" s="35"/>
      <c r="I126" s="35"/>
      <c r="J126" s="35"/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6.96" customHeight="1">
      <c r="A127" s="35"/>
      <c r="B127" s="36"/>
      <c r="C127" s="35"/>
      <c r="D127" s="35"/>
      <c r="E127" s="35"/>
      <c r="F127" s="35"/>
      <c r="G127" s="35"/>
      <c r="H127" s="35"/>
      <c r="I127" s="35"/>
      <c r="J127" s="35"/>
      <c r="K127" s="35"/>
      <c r="L127" s="57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2" customHeight="1">
      <c r="A128" s="35"/>
      <c r="B128" s="36"/>
      <c r="C128" s="29" t="s">
        <v>19</v>
      </c>
      <c r="D128" s="35"/>
      <c r="E128" s="35"/>
      <c r="F128" s="24" t="str">
        <f>F14</f>
        <v>ul. Hviezdoslavova 50</v>
      </c>
      <c r="G128" s="35"/>
      <c r="H128" s="35"/>
      <c r="I128" s="29" t="s">
        <v>21</v>
      </c>
      <c r="J128" s="71" t="str">
        <f>IF(J14="","",J14)</f>
        <v>28. 2. 2025</v>
      </c>
      <c r="K128" s="35"/>
      <c r="L128" s="57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6.96" customHeight="1">
      <c r="A129" s="35"/>
      <c r="B129" s="36"/>
      <c r="C129" s="35"/>
      <c r="D129" s="35"/>
      <c r="E129" s="35"/>
      <c r="F129" s="35"/>
      <c r="G129" s="35"/>
      <c r="H129" s="35"/>
      <c r="I129" s="35"/>
      <c r="J129" s="35"/>
      <c r="K129" s="35"/>
      <c r="L129" s="57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5.15" customHeight="1">
      <c r="A130" s="35"/>
      <c r="B130" s="36"/>
      <c r="C130" s="29" t="s">
        <v>23</v>
      </c>
      <c r="D130" s="35"/>
      <c r="E130" s="35"/>
      <c r="F130" s="24" t="str">
        <f>E17</f>
        <v>MH Teplárenský holding, a.s., závod Martin</v>
      </c>
      <c r="G130" s="35"/>
      <c r="H130" s="35"/>
      <c r="I130" s="29" t="s">
        <v>29</v>
      </c>
      <c r="J130" s="33" t="str">
        <f>E23</f>
        <v>ENERGIA, spol. s r.o.</v>
      </c>
      <c r="K130" s="35"/>
      <c r="L130" s="57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5.15" customHeight="1">
      <c r="A131" s="35"/>
      <c r="B131" s="36"/>
      <c r="C131" s="29" t="s">
        <v>27</v>
      </c>
      <c r="D131" s="35"/>
      <c r="E131" s="35"/>
      <c r="F131" s="24" t="str">
        <f>IF(E20="","",E20)</f>
        <v>Vyplň údaj</v>
      </c>
      <c r="G131" s="35"/>
      <c r="H131" s="35"/>
      <c r="I131" s="29" t="s">
        <v>32</v>
      </c>
      <c r="J131" s="33" t="str">
        <f>E26</f>
        <v>Balog</v>
      </c>
      <c r="K131" s="35"/>
      <c r="L131" s="57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0.32" customHeight="1">
      <c r="A132" s="35"/>
      <c r="B132" s="36"/>
      <c r="C132" s="35"/>
      <c r="D132" s="35"/>
      <c r="E132" s="35"/>
      <c r="F132" s="35"/>
      <c r="G132" s="35"/>
      <c r="H132" s="35"/>
      <c r="I132" s="35"/>
      <c r="J132" s="35"/>
      <c r="K132" s="35"/>
      <c r="L132" s="57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11" customFormat="1" ht="29.28" customHeight="1">
      <c r="A133" s="161"/>
      <c r="B133" s="162"/>
      <c r="C133" s="163" t="s">
        <v>115</v>
      </c>
      <c r="D133" s="164" t="s">
        <v>60</v>
      </c>
      <c r="E133" s="164" t="s">
        <v>56</v>
      </c>
      <c r="F133" s="164" t="s">
        <v>57</v>
      </c>
      <c r="G133" s="164" t="s">
        <v>116</v>
      </c>
      <c r="H133" s="164" t="s">
        <v>117</v>
      </c>
      <c r="I133" s="164" t="s">
        <v>118</v>
      </c>
      <c r="J133" s="165" t="s">
        <v>100</v>
      </c>
      <c r="K133" s="166" t="s">
        <v>119</v>
      </c>
      <c r="L133" s="167"/>
      <c r="M133" s="88" t="s">
        <v>1</v>
      </c>
      <c r="N133" s="89" t="s">
        <v>39</v>
      </c>
      <c r="O133" s="89" t="s">
        <v>120</v>
      </c>
      <c r="P133" s="89" t="s">
        <v>121</v>
      </c>
      <c r="Q133" s="89" t="s">
        <v>122</v>
      </c>
      <c r="R133" s="89" t="s">
        <v>123</v>
      </c>
      <c r="S133" s="89" t="s">
        <v>124</v>
      </c>
      <c r="T133" s="90" t="s">
        <v>125</v>
      </c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</row>
    <row r="134" s="2" customFormat="1" ht="22.8" customHeight="1">
      <c r="A134" s="35"/>
      <c r="B134" s="36"/>
      <c r="C134" s="95" t="s">
        <v>101</v>
      </c>
      <c r="D134" s="35"/>
      <c r="E134" s="35"/>
      <c r="F134" s="35"/>
      <c r="G134" s="35"/>
      <c r="H134" s="35"/>
      <c r="I134" s="35"/>
      <c r="J134" s="168">
        <f>BK134</f>
        <v>0</v>
      </c>
      <c r="K134" s="35"/>
      <c r="L134" s="36"/>
      <c r="M134" s="91"/>
      <c r="N134" s="75"/>
      <c r="O134" s="92"/>
      <c r="P134" s="169">
        <f>P135+P198+P203+P207</f>
        <v>0</v>
      </c>
      <c r="Q134" s="92"/>
      <c r="R134" s="169">
        <f>R135+R198+R203+R207</f>
        <v>84.437054087249976</v>
      </c>
      <c r="S134" s="92"/>
      <c r="T134" s="170">
        <f>T135+T198+T203+T207</f>
        <v>49.798489000000004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6" t="s">
        <v>74</v>
      </c>
      <c r="AU134" s="16" t="s">
        <v>102</v>
      </c>
      <c r="BK134" s="171">
        <f>BK135+BK198+BK203+BK207</f>
        <v>0</v>
      </c>
    </row>
    <row r="135" s="12" customFormat="1" ht="25.92" customHeight="1">
      <c r="A135" s="12"/>
      <c r="B135" s="172"/>
      <c r="C135" s="12"/>
      <c r="D135" s="173" t="s">
        <v>74</v>
      </c>
      <c r="E135" s="174" t="s">
        <v>408</v>
      </c>
      <c r="F135" s="174" t="s">
        <v>409</v>
      </c>
      <c r="G135" s="12"/>
      <c r="H135" s="12"/>
      <c r="I135" s="175"/>
      <c r="J135" s="176">
        <f>BK135</f>
        <v>0</v>
      </c>
      <c r="K135" s="12"/>
      <c r="L135" s="172"/>
      <c r="M135" s="177"/>
      <c r="N135" s="178"/>
      <c r="O135" s="178"/>
      <c r="P135" s="179">
        <f>P136+P160+P164+P174+P177+P179+P196</f>
        <v>0</v>
      </c>
      <c r="Q135" s="178"/>
      <c r="R135" s="179">
        <f>R136+R160+R164+R174+R177+R179+R196</f>
        <v>84.382868718349982</v>
      </c>
      <c r="S135" s="178"/>
      <c r="T135" s="180">
        <f>T136+T160+T164+T174+T177+T179+T196</f>
        <v>49.798489000000004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3" t="s">
        <v>82</v>
      </c>
      <c r="AT135" s="181" t="s">
        <v>74</v>
      </c>
      <c r="AU135" s="181" t="s">
        <v>75</v>
      </c>
      <c r="AY135" s="173" t="s">
        <v>128</v>
      </c>
      <c r="BK135" s="182">
        <f>BK136+BK160+BK164+BK174+BK177+BK179+BK196</f>
        <v>0</v>
      </c>
    </row>
    <row r="136" s="12" customFormat="1" ht="22.8" customHeight="1">
      <c r="A136" s="12"/>
      <c r="B136" s="172"/>
      <c r="C136" s="12"/>
      <c r="D136" s="173" t="s">
        <v>74</v>
      </c>
      <c r="E136" s="183" t="s">
        <v>82</v>
      </c>
      <c r="F136" s="183" t="s">
        <v>410</v>
      </c>
      <c r="G136" s="12"/>
      <c r="H136" s="12"/>
      <c r="I136" s="175"/>
      <c r="J136" s="184">
        <f>BK136</f>
        <v>0</v>
      </c>
      <c r="K136" s="12"/>
      <c r="L136" s="172"/>
      <c r="M136" s="177"/>
      <c r="N136" s="178"/>
      <c r="O136" s="178"/>
      <c r="P136" s="179">
        <f>SUM(P137:P159)</f>
        <v>0</v>
      </c>
      <c r="Q136" s="178"/>
      <c r="R136" s="179">
        <f>SUM(R137:R159)</f>
        <v>41.806542457349998</v>
      </c>
      <c r="S136" s="178"/>
      <c r="T136" s="180">
        <f>SUM(T137:T159)</f>
        <v>36.987105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3" t="s">
        <v>82</v>
      </c>
      <c r="AT136" s="181" t="s">
        <v>74</v>
      </c>
      <c r="AU136" s="181" t="s">
        <v>82</v>
      </c>
      <c r="AY136" s="173" t="s">
        <v>128</v>
      </c>
      <c r="BK136" s="182">
        <f>SUM(BK137:BK159)</f>
        <v>0</v>
      </c>
    </row>
    <row r="137" s="2" customFormat="1" ht="33" customHeight="1">
      <c r="A137" s="35"/>
      <c r="B137" s="185"/>
      <c r="C137" s="186" t="s">
        <v>82</v>
      </c>
      <c r="D137" s="186" t="s">
        <v>133</v>
      </c>
      <c r="E137" s="187" t="s">
        <v>411</v>
      </c>
      <c r="F137" s="188" t="s">
        <v>412</v>
      </c>
      <c r="G137" s="189" t="s">
        <v>413</v>
      </c>
      <c r="H137" s="190">
        <v>3.7160000000000002</v>
      </c>
      <c r="I137" s="191"/>
      <c r="J137" s="192">
        <f>ROUND(I137*H137,2)</f>
        <v>0</v>
      </c>
      <c r="K137" s="193"/>
      <c r="L137" s="36"/>
      <c r="M137" s="194" t="s">
        <v>1</v>
      </c>
      <c r="N137" s="195" t="s">
        <v>41</v>
      </c>
      <c r="O137" s="79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147</v>
      </c>
      <c r="AT137" s="198" t="s">
        <v>133</v>
      </c>
      <c r="AU137" s="198" t="s">
        <v>88</v>
      </c>
      <c r="AY137" s="16" t="s">
        <v>128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6" t="s">
        <v>88</v>
      </c>
      <c r="BK137" s="199">
        <f>ROUND(I137*H137,2)</f>
        <v>0</v>
      </c>
      <c r="BL137" s="16" t="s">
        <v>147</v>
      </c>
      <c r="BM137" s="198" t="s">
        <v>414</v>
      </c>
    </row>
    <row r="138" s="2" customFormat="1" ht="24.15" customHeight="1">
      <c r="A138" s="35"/>
      <c r="B138" s="185"/>
      <c r="C138" s="186" t="s">
        <v>88</v>
      </c>
      <c r="D138" s="186" t="s">
        <v>133</v>
      </c>
      <c r="E138" s="187" t="s">
        <v>415</v>
      </c>
      <c r="F138" s="188" t="s">
        <v>416</v>
      </c>
      <c r="G138" s="189" t="s">
        <v>187</v>
      </c>
      <c r="H138" s="190">
        <v>36.716999999999999</v>
      </c>
      <c r="I138" s="191"/>
      <c r="J138" s="192">
        <f>ROUND(I138*H138,2)</f>
        <v>0</v>
      </c>
      <c r="K138" s="193"/>
      <c r="L138" s="36"/>
      <c r="M138" s="194" t="s">
        <v>1</v>
      </c>
      <c r="N138" s="195" t="s">
        <v>41</v>
      </c>
      <c r="O138" s="79"/>
      <c r="P138" s="196">
        <f>O138*H138</f>
        <v>0</v>
      </c>
      <c r="Q138" s="196">
        <v>0</v>
      </c>
      <c r="R138" s="196">
        <f>Q138*H138</f>
        <v>0</v>
      </c>
      <c r="S138" s="196">
        <v>0.26000000000000001</v>
      </c>
      <c r="T138" s="197">
        <f>S138*H138</f>
        <v>9.5464199999999995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147</v>
      </c>
      <c r="AT138" s="198" t="s">
        <v>133</v>
      </c>
      <c r="AU138" s="198" t="s">
        <v>88</v>
      </c>
      <c r="AY138" s="16" t="s">
        <v>128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6" t="s">
        <v>88</v>
      </c>
      <c r="BK138" s="199">
        <f>ROUND(I138*H138,2)</f>
        <v>0</v>
      </c>
      <c r="BL138" s="16" t="s">
        <v>147</v>
      </c>
      <c r="BM138" s="198" t="s">
        <v>417</v>
      </c>
    </row>
    <row r="139" s="2" customFormat="1" ht="24.15" customHeight="1">
      <c r="A139" s="35"/>
      <c r="B139" s="185"/>
      <c r="C139" s="186" t="s">
        <v>138</v>
      </c>
      <c r="D139" s="186" t="s">
        <v>133</v>
      </c>
      <c r="E139" s="187" t="s">
        <v>418</v>
      </c>
      <c r="F139" s="188" t="s">
        <v>419</v>
      </c>
      <c r="G139" s="189" t="s">
        <v>142</v>
      </c>
      <c r="H139" s="190">
        <v>1</v>
      </c>
      <c r="I139" s="191"/>
      <c r="J139" s="192">
        <f>ROUND(I139*H139,2)</f>
        <v>0</v>
      </c>
      <c r="K139" s="193"/>
      <c r="L139" s="36"/>
      <c r="M139" s="194" t="s">
        <v>1</v>
      </c>
      <c r="N139" s="195" t="s">
        <v>41</v>
      </c>
      <c r="O139" s="79"/>
      <c r="P139" s="196">
        <f>O139*H139</f>
        <v>0</v>
      </c>
      <c r="Q139" s="196">
        <v>0</v>
      </c>
      <c r="R139" s="196">
        <f>Q139*H139</f>
        <v>0</v>
      </c>
      <c r="S139" s="196">
        <v>0.23000000000000001</v>
      </c>
      <c r="T139" s="197">
        <f>S139*H139</f>
        <v>0.23000000000000001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147</v>
      </c>
      <c r="AT139" s="198" t="s">
        <v>133</v>
      </c>
      <c r="AU139" s="198" t="s">
        <v>88</v>
      </c>
      <c r="AY139" s="16" t="s">
        <v>128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6" t="s">
        <v>88</v>
      </c>
      <c r="BK139" s="199">
        <f>ROUND(I139*H139,2)</f>
        <v>0</v>
      </c>
      <c r="BL139" s="16" t="s">
        <v>147</v>
      </c>
      <c r="BM139" s="198" t="s">
        <v>420</v>
      </c>
    </row>
    <row r="140" s="2" customFormat="1" ht="24.15" customHeight="1">
      <c r="A140" s="35"/>
      <c r="B140" s="185"/>
      <c r="C140" s="186" t="s">
        <v>147</v>
      </c>
      <c r="D140" s="186" t="s">
        <v>133</v>
      </c>
      <c r="E140" s="187" t="s">
        <v>421</v>
      </c>
      <c r="F140" s="188" t="s">
        <v>422</v>
      </c>
      <c r="G140" s="189" t="s">
        <v>142</v>
      </c>
      <c r="H140" s="190">
        <v>3</v>
      </c>
      <c r="I140" s="191"/>
      <c r="J140" s="192">
        <f>ROUND(I140*H140,2)</f>
        <v>0</v>
      </c>
      <c r="K140" s="193"/>
      <c r="L140" s="36"/>
      <c r="M140" s="194" t="s">
        <v>1</v>
      </c>
      <c r="N140" s="195" t="s">
        <v>41</v>
      </c>
      <c r="O140" s="79"/>
      <c r="P140" s="196">
        <f>O140*H140</f>
        <v>0</v>
      </c>
      <c r="Q140" s="196">
        <v>0</v>
      </c>
      <c r="R140" s="196">
        <f>Q140*H140</f>
        <v>0</v>
      </c>
      <c r="S140" s="196">
        <v>0.28999999999999998</v>
      </c>
      <c r="T140" s="197">
        <f>S140*H140</f>
        <v>0.86999999999999988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147</v>
      </c>
      <c r="AT140" s="198" t="s">
        <v>133</v>
      </c>
      <c r="AU140" s="198" t="s">
        <v>88</v>
      </c>
      <c r="AY140" s="16" t="s">
        <v>128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6" t="s">
        <v>88</v>
      </c>
      <c r="BK140" s="199">
        <f>ROUND(I140*H140,2)</f>
        <v>0</v>
      </c>
      <c r="BL140" s="16" t="s">
        <v>147</v>
      </c>
      <c r="BM140" s="198" t="s">
        <v>423</v>
      </c>
    </row>
    <row r="141" s="2" customFormat="1" ht="33" customHeight="1">
      <c r="A141" s="35"/>
      <c r="B141" s="185"/>
      <c r="C141" s="186" t="s">
        <v>152</v>
      </c>
      <c r="D141" s="186" t="s">
        <v>133</v>
      </c>
      <c r="E141" s="187" t="s">
        <v>424</v>
      </c>
      <c r="F141" s="188" t="s">
        <v>425</v>
      </c>
      <c r="G141" s="189" t="s">
        <v>187</v>
      </c>
      <c r="H141" s="190">
        <v>49.591000000000001</v>
      </c>
      <c r="I141" s="191"/>
      <c r="J141" s="192">
        <f>ROUND(I141*H141,2)</f>
        <v>0</v>
      </c>
      <c r="K141" s="193"/>
      <c r="L141" s="36"/>
      <c r="M141" s="194" t="s">
        <v>1</v>
      </c>
      <c r="N141" s="195" t="s">
        <v>41</v>
      </c>
      <c r="O141" s="79"/>
      <c r="P141" s="196">
        <f>O141*H141</f>
        <v>0</v>
      </c>
      <c r="Q141" s="196">
        <v>0</v>
      </c>
      <c r="R141" s="196">
        <f>Q141*H141</f>
        <v>0</v>
      </c>
      <c r="S141" s="196">
        <v>0.23499999999999999</v>
      </c>
      <c r="T141" s="197">
        <f>S141*H141</f>
        <v>11.653884999999999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147</v>
      </c>
      <c r="AT141" s="198" t="s">
        <v>133</v>
      </c>
      <c r="AU141" s="198" t="s">
        <v>88</v>
      </c>
      <c r="AY141" s="16" t="s">
        <v>128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6" t="s">
        <v>88</v>
      </c>
      <c r="BK141" s="199">
        <f>ROUND(I141*H141,2)</f>
        <v>0</v>
      </c>
      <c r="BL141" s="16" t="s">
        <v>147</v>
      </c>
      <c r="BM141" s="198" t="s">
        <v>426</v>
      </c>
    </row>
    <row r="142" s="2" customFormat="1" ht="33" customHeight="1">
      <c r="A142" s="35"/>
      <c r="B142" s="185"/>
      <c r="C142" s="186" t="s">
        <v>156</v>
      </c>
      <c r="D142" s="186" t="s">
        <v>133</v>
      </c>
      <c r="E142" s="187" t="s">
        <v>427</v>
      </c>
      <c r="F142" s="188" t="s">
        <v>428</v>
      </c>
      <c r="G142" s="189" t="s">
        <v>187</v>
      </c>
      <c r="H142" s="190">
        <v>36.716999999999999</v>
      </c>
      <c r="I142" s="191"/>
      <c r="J142" s="192">
        <f>ROUND(I142*H142,2)</f>
        <v>0</v>
      </c>
      <c r="K142" s="193"/>
      <c r="L142" s="36"/>
      <c r="M142" s="194" t="s">
        <v>1</v>
      </c>
      <c r="N142" s="195" t="s">
        <v>41</v>
      </c>
      <c r="O142" s="79"/>
      <c r="P142" s="196">
        <f>O142*H142</f>
        <v>0</v>
      </c>
      <c r="Q142" s="196">
        <v>0</v>
      </c>
      <c r="R142" s="196">
        <f>Q142*H142</f>
        <v>0</v>
      </c>
      <c r="S142" s="196">
        <v>0.40000000000000002</v>
      </c>
      <c r="T142" s="197">
        <f>S142*H142</f>
        <v>14.6868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147</v>
      </c>
      <c r="AT142" s="198" t="s">
        <v>133</v>
      </c>
      <c r="AU142" s="198" t="s">
        <v>88</v>
      </c>
      <c r="AY142" s="16" t="s">
        <v>128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6" t="s">
        <v>88</v>
      </c>
      <c r="BK142" s="199">
        <f>ROUND(I142*H142,2)</f>
        <v>0</v>
      </c>
      <c r="BL142" s="16" t="s">
        <v>147</v>
      </c>
      <c r="BM142" s="198" t="s">
        <v>429</v>
      </c>
    </row>
    <row r="143" s="2" customFormat="1" ht="21.75" customHeight="1">
      <c r="A143" s="35"/>
      <c r="B143" s="185"/>
      <c r="C143" s="186" t="s">
        <v>160</v>
      </c>
      <c r="D143" s="186" t="s">
        <v>133</v>
      </c>
      <c r="E143" s="187" t="s">
        <v>430</v>
      </c>
      <c r="F143" s="188" t="s">
        <v>431</v>
      </c>
      <c r="G143" s="189" t="s">
        <v>413</v>
      </c>
      <c r="H143" s="190">
        <v>52.345999999999997</v>
      </c>
      <c r="I143" s="191"/>
      <c r="J143" s="192">
        <f>ROUND(I143*H143,2)</f>
        <v>0</v>
      </c>
      <c r="K143" s="193"/>
      <c r="L143" s="36"/>
      <c r="M143" s="194" t="s">
        <v>1</v>
      </c>
      <c r="N143" s="195" t="s">
        <v>41</v>
      </c>
      <c r="O143" s="79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147</v>
      </c>
      <c r="AT143" s="198" t="s">
        <v>133</v>
      </c>
      <c r="AU143" s="198" t="s">
        <v>88</v>
      </c>
      <c r="AY143" s="16" t="s">
        <v>128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6" t="s">
        <v>88</v>
      </c>
      <c r="BK143" s="199">
        <f>ROUND(I143*H143,2)</f>
        <v>0</v>
      </c>
      <c r="BL143" s="16" t="s">
        <v>147</v>
      </c>
      <c r="BM143" s="198" t="s">
        <v>432</v>
      </c>
    </row>
    <row r="144" s="2" customFormat="1" ht="37.8" customHeight="1">
      <c r="A144" s="35"/>
      <c r="B144" s="185"/>
      <c r="C144" s="186" t="s">
        <v>164</v>
      </c>
      <c r="D144" s="186" t="s">
        <v>133</v>
      </c>
      <c r="E144" s="187" t="s">
        <v>433</v>
      </c>
      <c r="F144" s="188" t="s">
        <v>434</v>
      </c>
      <c r="G144" s="189" t="s">
        <v>413</v>
      </c>
      <c r="H144" s="190">
        <v>52.345999999999997</v>
      </c>
      <c r="I144" s="191"/>
      <c r="J144" s="192">
        <f>ROUND(I144*H144,2)</f>
        <v>0</v>
      </c>
      <c r="K144" s="193"/>
      <c r="L144" s="36"/>
      <c r="M144" s="194" t="s">
        <v>1</v>
      </c>
      <c r="N144" s="195" t="s">
        <v>41</v>
      </c>
      <c r="O144" s="79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147</v>
      </c>
      <c r="AT144" s="198" t="s">
        <v>133</v>
      </c>
      <c r="AU144" s="198" t="s">
        <v>88</v>
      </c>
      <c r="AY144" s="16" t="s">
        <v>128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6" t="s">
        <v>88</v>
      </c>
      <c r="BK144" s="199">
        <f>ROUND(I144*H144,2)</f>
        <v>0</v>
      </c>
      <c r="BL144" s="16" t="s">
        <v>147</v>
      </c>
      <c r="BM144" s="198" t="s">
        <v>435</v>
      </c>
    </row>
    <row r="145" s="2" customFormat="1" ht="24.15" customHeight="1">
      <c r="A145" s="35"/>
      <c r="B145" s="185"/>
      <c r="C145" s="186" t="s">
        <v>168</v>
      </c>
      <c r="D145" s="186" t="s">
        <v>133</v>
      </c>
      <c r="E145" s="187" t="s">
        <v>436</v>
      </c>
      <c r="F145" s="188" t="s">
        <v>437</v>
      </c>
      <c r="G145" s="189" t="s">
        <v>187</v>
      </c>
      <c r="H145" s="190">
        <v>149.791</v>
      </c>
      <c r="I145" s="191"/>
      <c r="J145" s="192">
        <f>ROUND(I145*H145,2)</f>
        <v>0</v>
      </c>
      <c r="K145" s="193"/>
      <c r="L145" s="36"/>
      <c r="M145" s="194" t="s">
        <v>1</v>
      </c>
      <c r="N145" s="195" t="s">
        <v>41</v>
      </c>
      <c r="O145" s="79"/>
      <c r="P145" s="196">
        <f>O145*H145</f>
        <v>0</v>
      </c>
      <c r="Q145" s="196">
        <v>0.00090585000000000004</v>
      </c>
      <c r="R145" s="196">
        <f>Q145*H145</f>
        <v>0.13568817734999999</v>
      </c>
      <c r="S145" s="196">
        <v>0</v>
      </c>
      <c r="T145" s="19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147</v>
      </c>
      <c r="AT145" s="198" t="s">
        <v>133</v>
      </c>
      <c r="AU145" s="198" t="s">
        <v>88</v>
      </c>
      <c r="AY145" s="16" t="s">
        <v>128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6" t="s">
        <v>88</v>
      </c>
      <c r="BK145" s="199">
        <f>ROUND(I145*H145,2)</f>
        <v>0</v>
      </c>
      <c r="BL145" s="16" t="s">
        <v>147</v>
      </c>
      <c r="BM145" s="198" t="s">
        <v>438</v>
      </c>
    </row>
    <row r="146" s="2" customFormat="1" ht="24.15" customHeight="1">
      <c r="A146" s="35"/>
      <c r="B146" s="185"/>
      <c r="C146" s="186" t="s">
        <v>172</v>
      </c>
      <c r="D146" s="186" t="s">
        <v>133</v>
      </c>
      <c r="E146" s="187" t="s">
        <v>439</v>
      </c>
      <c r="F146" s="188" t="s">
        <v>440</v>
      </c>
      <c r="G146" s="189" t="s">
        <v>187</v>
      </c>
      <c r="H146" s="190">
        <v>149.791</v>
      </c>
      <c r="I146" s="191"/>
      <c r="J146" s="192">
        <f>ROUND(I146*H146,2)</f>
        <v>0</v>
      </c>
      <c r="K146" s="193"/>
      <c r="L146" s="36"/>
      <c r="M146" s="194" t="s">
        <v>1</v>
      </c>
      <c r="N146" s="195" t="s">
        <v>41</v>
      </c>
      <c r="O146" s="79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147</v>
      </c>
      <c r="AT146" s="198" t="s">
        <v>133</v>
      </c>
      <c r="AU146" s="198" t="s">
        <v>88</v>
      </c>
      <c r="AY146" s="16" t="s">
        <v>128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6" t="s">
        <v>88</v>
      </c>
      <c r="BK146" s="199">
        <f>ROUND(I146*H146,2)</f>
        <v>0</v>
      </c>
      <c r="BL146" s="16" t="s">
        <v>147</v>
      </c>
      <c r="BM146" s="198" t="s">
        <v>441</v>
      </c>
    </row>
    <row r="147" s="2" customFormat="1" ht="33" customHeight="1">
      <c r="A147" s="35"/>
      <c r="B147" s="185"/>
      <c r="C147" s="186" t="s">
        <v>176</v>
      </c>
      <c r="D147" s="186" t="s">
        <v>133</v>
      </c>
      <c r="E147" s="187" t="s">
        <v>442</v>
      </c>
      <c r="F147" s="188" t="s">
        <v>443</v>
      </c>
      <c r="G147" s="189" t="s">
        <v>413</v>
      </c>
      <c r="H147" s="190">
        <v>89.495000000000005</v>
      </c>
      <c r="I147" s="191"/>
      <c r="J147" s="192">
        <f>ROUND(I147*H147,2)</f>
        <v>0</v>
      </c>
      <c r="K147" s="193"/>
      <c r="L147" s="36"/>
      <c r="M147" s="194" t="s">
        <v>1</v>
      </c>
      <c r="N147" s="195" t="s">
        <v>41</v>
      </c>
      <c r="O147" s="79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147</v>
      </c>
      <c r="AT147" s="198" t="s">
        <v>133</v>
      </c>
      <c r="AU147" s="198" t="s">
        <v>88</v>
      </c>
      <c r="AY147" s="16" t="s">
        <v>128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6" t="s">
        <v>88</v>
      </c>
      <c r="BK147" s="199">
        <f>ROUND(I147*H147,2)</f>
        <v>0</v>
      </c>
      <c r="BL147" s="16" t="s">
        <v>147</v>
      </c>
      <c r="BM147" s="198" t="s">
        <v>444</v>
      </c>
    </row>
    <row r="148" s="2" customFormat="1" ht="37.8" customHeight="1">
      <c r="A148" s="35"/>
      <c r="B148" s="185"/>
      <c r="C148" s="186" t="s">
        <v>180</v>
      </c>
      <c r="D148" s="186" t="s">
        <v>133</v>
      </c>
      <c r="E148" s="187" t="s">
        <v>445</v>
      </c>
      <c r="F148" s="188" t="s">
        <v>446</v>
      </c>
      <c r="G148" s="189" t="s">
        <v>413</v>
      </c>
      <c r="H148" s="190">
        <v>626.46500000000003</v>
      </c>
      <c r="I148" s="191"/>
      <c r="J148" s="192">
        <f>ROUND(I148*H148,2)</f>
        <v>0</v>
      </c>
      <c r="K148" s="193"/>
      <c r="L148" s="36"/>
      <c r="M148" s="194" t="s">
        <v>1</v>
      </c>
      <c r="N148" s="195" t="s">
        <v>41</v>
      </c>
      <c r="O148" s="79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147</v>
      </c>
      <c r="AT148" s="198" t="s">
        <v>133</v>
      </c>
      <c r="AU148" s="198" t="s">
        <v>88</v>
      </c>
      <c r="AY148" s="16" t="s">
        <v>128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6" t="s">
        <v>88</v>
      </c>
      <c r="BK148" s="199">
        <f>ROUND(I148*H148,2)</f>
        <v>0</v>
      </c>
      <c r="BL148" s="16" t="s">
        <v>147</v>
      </c>
      <c r="BM148" s="198" t="s">
        <v>447</v>
      </c>
    </row>
    <row r="149" s="2" customFormat="1" ht="24.15" customHeight="1">
      <c r="A149" s="35"/>
      <c r="B149" s="185"/>
      <c r="C149" s="186" t="s">
        <v>184</v>
      </c>
      <c r="D149" s="186" t="s">
        <v>133</v>
      </c>
      <c r="E149" s="187" t="s">
        <v>448</v>
      </c>
      <c r="F149" s="188" t="s">
        <v>449</v>
      </c>
      <c r="G149" s="189" t="s">
        <v>413</v>
      </c>
      <c r="H149" s="190">
        <v>29.716000000000001</v>
      </c>
      <c r="I149" s="191"/>
      <c r="J149" s="192">
        <f>ROUND(I149*H149,2)</f>
        <v>0</v>
      </c>
      <c r="K149" s="193"/>
      <c r="L149" s="36"/>
      <c r="M149" s="194" t="s">
        <v>1</v>
      </c>
      <c r="N149" s="195" t="s">
        <v>41</v>
      </c>
      <c r="O149" s="79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147</v>
      </c>
      <c r="AT149" s="198" t="s">
        <v>133</v>
      </c>
      <c r="AU149" s="198" t="s">
        <v>88</v>
      </c>
      <c r="AY149" s="16" t="s">
        <v>128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6" t="s">
        <v>88</v>
      </c>
      <c r="BK149" s="199">
        <f>ROUND(I149*H149,2)</f>
        <v>0</v>
      </c>
      <c r="BL149" s="16" t="s">
        <v>147</v>
      </c>
      <c r="BM149" s="198" t="s">
        <v>450</v>
      </c>
    </row>
    <row r="150" s="2" customFormat="1" ht="16.5" customHeight="1">
      <c r="A150" s="35"/>
      <c r="B150" s="185"/>
      <c r="C150" s="186" t="s">
        <v>189</v>
      </c>
      <c r="D150" s="186" t="s">
        <v>133</v>
      </c>
      <c r="E150" s="187" t="s">
        <v>451</v>
      </c>
      <c r="F150" s="188" t="s">
        <v>452</v>
      </c>
      <c r="G150" s="189" t="s">
        <v>413</v>
      </c>
      <c r="H150" s="190">
        <v>22.629999999999999</v>
      </c>
      <c r="I150" s="191"/>
      <c r="J150" s="192">
        <f>ROUND(I150*H150,2)</f>
        <v>0</v>
      </c>
      <c r="K150" s="193"/>
      <c r="L150" s="36"/>
      <c r="M150" s="194" t="s">
        <v>1</v>
      </c>
      <c r="N150" s="195" t="s">
        <v>41</v>
      </c>
      <c r="O150" s="79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147</v>
      </c>
      <c r="AT150" s="198" t="s">
        <v>133</v>
      </c>
      <c r="AU150" s="198" t="s">
        <v>88</v>
      </c>
      <c r="AY150" s="16" t="s">
        <v>128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6" t="s">
        <v>88</v>
      </c>
      <c r="BK150" s="199">
        <f>ROUND(I150*H150,2)</f>
        <v>0</v>
      </c>
      <c r="BL150" s="16" t="s">
        <v>147</v>
      </c>
      <c r="BM150" s="198" t="s">
        <v>453</v>
      </c>
    </row>
    <row r="151" s="2" customFormat="1" ht="24.15" customHeight="1">
      <c r="A151" s="35"/>
      <c r="B151" s="185"/>
      <c r="C151" s="186" t="s">
        <v>193</v>
      </c>
      <c r="D151" s="186" t="s">
        <v>133</v>
      </c>
      <c r="E151" s="187" t="s">
        <v>454</v>
      </c>
      <c r="F151" s="188" t="s">
        <v>455</v>
      </c>
      <c r="G151" s="189" t="s">
        <v>317</v>
      </c>
      <c r="H151" s="190">
        <v>40.734000000000002</v>
      </c>
      <c r="I151" s="191"/>
      <c r="J151" s="192">
        <f>ROUND(I151*H151,2)</f>
        <v>0</v>
      </c>
      <c r="K151" s="193"/>
      <c r="L151" s="36"/>
      <c r="M151" s="194" t="s">
        <v>1</v>
      </c>
      <c r="N151" s="195" t="s">
        <v>41</v>
      </c>
      <c r="O151" s="79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147</v>
      </c>
      <c r="AT151" s="198" t="s">
        <v>133</v>
      </c>
      <c r="AU151" s="198" t="s">
        <v>88</v>
      </c>
      <c r="AY151" s="16" t="s">
        <v>128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6" t="s">
        <v>88</v>
      </c>
      <c r="BK151" s="199">
        <f>ROUND(I151*H151,2)</f>
        <v>0</v>
      </c>
      <c r="BL151" s="16" t="s">
        <v>147</v>
      </c>
      <c r="BM151" s="198" t="s">
        <v>456</v>
      </c>
    </row>
    <row r="152" s="2" customFormat="1" ht="24.15" customHeight="1">
      <c r="A152" s="35"/>
      <c r="B152" s="185"/>
      <c r="C152" s="186" t="s">
        <v>197</v>
      </c>
      <c r="D152" s="186" t="s">
        <v>133</v>
      </c>
      <c r="E152" s="187" t="s">
        <v>457</v>
      </c>
      <c r="F152" s="188" t="s">
        <v>458</v>
      </c>
      <c r="G152" s="189" t="s">
        <v>413</v>
      </c>
      <c r="H152" s="190">
        <v>29.716000000000001</v>
      </c>
      <c r="I152" s="191"/>
      <c r="J152" s="192">
        <f>ROUND(I152*H152,2)</f>
        <v>0</v>
      </c>
      <c r="K152" s="193"/>
      <c r="L152" s="36"/>
      <c r="M152" s="194" t="s">
        <v>1</v>
      </c>
      <c r="N152" s="195" t="s">
        <v>41</v>
      </c>
      <c r="O152" s="79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147</v>
      </c>
      <c r="AT152" s="198" t="s">
        <v>133</v>
      </c>
      <c r="AU152" s="198" t="s">
        <v>88</v>
      </c>
      <c r="AY152" s="16" t="s">
        <v>128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6" t="s">
        <v>88</v>
      </c>
      <c r="BK152" s="199">
        <f>ROUND(I152*H152,2)</f>
        <v>0</v>
      </c>
      <c r="BL152" s="16" t="s">
        <v>147</v>
      </c>
      <c r="BM152" s="198" t="s">
        <v>459</v>
      </c>
    </row>
    <row r="153" s="2" customFormat="1" ht="33" customHeight="1">
      <c r="A153" s="35"/>
      <c r="B153" s="185"/>
      <c r="C153" s="186" t="s">
        <v>201</v>
      </c>
      <c r="D153" s="186" t="s">
        <v>133</v>
      </c>
      <c r="E153" s="187" t="s">
        <v>460</v>
      </c>
      <c r="F153" s="188" t="s">
        <v>461</v>
      </c>
      <c r="G153" s="189" t="s">
        <v>413</v>
      </c>
      <c r="H153" s="190">
        <v>7.6260000000000003</v>
      </c>
      <c r="I153" s="191"/>
      <c r="J153" s="192">
        <f>ROUND(I153*H153,2)</f>
        <v>0</v>
      </c>
      <c r="K153" s="193"/>
      <c r="L153" s="36"/>
      <c r="M153" s="194" t="s">
        <v>1</v>
      </c>
      <c r="N153" s="195" t="s">
        <v>41</v>
      </c>
      <c r="O153" s="79"/>
      <c r="P153" s="196">
        <f>O153*H153</f>
        <v>0</v>
      </c>
      <c r="Q153" s="196">
        <v>1.8907799999999999</v>
      </c>
      <c r="R153" s="196">
        <f>Q153*H153</f>
        <v>14.41908828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147</v>
      </c>
      <c r="AT153" s="198" t="s">
        <v>133</v>
      </c>
      <c r="AU153" s="198" t="s">
        <v>88</v>
      </c>
      <c r="AY153" s="16" t="s">
        <v>128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6" t="s">
        <v>88</v>
      </c>
      <c r="BK153" s="199">
        <f>ROUND(I153*H153,2)</f>
        <v>0</v>
      </c>
      <c r="BL153" s="16" t="s">
        <v>147</v>
      </c>
      <c r="BM153" s="198" t="s">
        <v>462</v>
      </c>
    </row>
    <row r="154" s="2" customFormat="1" ht="24.15" customHeight="1">
      <c r="A154" s="35"/>
      <c r="B154" s="185"/>
      <c r="C154" s="186" t="s">
        <v>205</v>
      </c>
      <c r="D154" s="186" t="s">
        <v>133</v>
      </c>
      <c r="E154" s="187" t="s">
        <v>463</v>
      </c>
      <c r="F154" s="188" t="s">
        <v>464</v>
      </c>
      <c r="G154" s="189" t="s">
        <v>413</v>
      </c>
      <c r="H154" s="190">
        <v>15.138999999999999</v>
      </c>
      <c r="I154" s="191"/>
      <c r="J154" s="192">
        <f>ROUND(I154*H154,2)</f>
        <v>0</v>
      </c>
      <c r="K154" s="193"/>
      <c r="L154" s="36"/>
      <c r="M154" s="194" t="s">
        <v>1</v>
      </c>
      <c r="N154" s="195" t="s">
        <v>41</v>
      </c>
      <c r="O154" s="79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147</v>
      </c>
      <c r="AT154" s="198" t="s">
        <v>133</v>
      </c>
      <c r="AU154" s="198" t="s">
        <v>88</v>
      </c>
      <c r="AY154" s="16" t="s">
        <v>128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6" t="s">
        <v>88</v>
      </c>
      <c r="BK154" s="199">
        <f>ROUND(I154*H154,2)</f>
        <v>0</v>
      </c>
      <c r="BL154" s="16" t="s">
        <v>147</v>
      </c>
      <c r="BM154" s="198" t="s">
        <v>465</v>
      </c>
    </row>
    <row r="155" s="2" customFormat="1" ht="16.5" customHeight="1">
      <c r="A155" s="35"/>
      <c r="B155" s="185"/>
      <c r="C155" s="210" t="s">
        <v>213</v>
      </c>
      <c r="D155" s="210" t="s">
        <v>126</v>
      </c>
      <c r="E155" s="211" t="s">
        <v>466</v>
      </c>
      <c r="F155" s="212" t="s">
        <v>467</v>
      </c>
      <c r="G155" s="213" t="s">
        <v>317</v>
      </c>
      <c r="H155" s="214">
        <v>27.251000000000001</v>
      </c>
      <c r="I155" s="215"/>
      <c r="J155" s="216">
        <f>ROUND(I155*H155,2)</f>
        <v>0</v>
      </c>
      <c r="K155" s="217"/>
      <c r="L155" s="218"/>
      <c r="M155" s="219" t="s">
        <v>1</v>
      </c>
      <c r="N155" s="220" t="s">
        <v>41</v>
      </c>
      <c r="O155" s="79"/>
      <c r="P155" s="196">
        <f>O155*H155</f>
        <v>0</v>
      </c>
      <c r="Q155" s="196">
        <v>1</v>
      </c>
      <c r="R155" s="196">
        <f>Q155*H155</f>
        <v>27.251000000000001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164</v>
      </c>
      <c r="AT155" s="198" t="s">
        <v>126</v>
      </c>
      <c r="AU155" s="198" t="s">
        <v>88</v>
      </c>
      <c r="AY155" s="16" t="s">
        <v>128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6" t="s">
        <v>88</v>
      </c>
      <c r="BK155" s="199">
        <f>ROUND(I155*H155,2)</f>
        <v>0</v>
      </c>
      <c r="BL155" s="16" t="s">
        <v>147</v>
      </c>
      <c r="BM155" s="198" t="s">
        <v>468</v>
      </c>
    </row>
    <row r="156" s="2" customFormat="1" ht="24.15" customHeight="1">
      <c r="A156" s="35"/>
      <c r="B156" s="185"/>
      <c r="C156" s="186" t="s">
        <v>217</v>
      </c>
      <c r="D156" s="186" t="s">
        <v>133</v>
      </c>
      <c r="E156" s="187" t="s">
        <v>469</v>
      </c>
      <c r="F156" s="188" t="s">
        <v>470</v>
      </c>
      <c r="G156" s="189" t="s">
        <v>187</v>
      </c>
      <c r="H156" s="190">
        <v>24.776</v>
      </c>
      <c r="I156" s="191"/>
      <c r="J156" s="192">
        <f>ROUND(I156*H156,2)</f>
        <v>0</v>
      </c>
      <c r="K156" s="193"/>
      <c r="L156" s="36"/>
      <c r="M156" s="194" t="s">
        <v>1</v>
      </c>
      <c r="N156" s="195" t="s">
        <v>41</v>
      </c>
      <c r="O156" s="79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147</v>
      </c>
      <c r="AT156" s="198" t="s">
        <v>133</v>
      </c>
      <c r="AU156" s="198" t="s">
        <v>88</v>
      </c>
      <c r="AY156" s="16" t="s">
        <v>128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6" t="s">
        <v>88</v>
      </c>
      <c r="BK156" s="199">
        <f>ROUND(I156*H156,2)</f>
        <v>0</v>
      </c>
      <c r="BL156" s="16" t="s">
        <v>147</v>
      </c>
      <c r="BM156" s="198" t="s">
        <v>471</v>
      </c>
    </row>
    <row r="157" s="2" customFormat="1" ht="16.5" customHeight="1">
      <c r="A157" s="35"/>
      <c r="B157" s="185"/>
      <c r="C157" s="210" t="s">
        <v>221</v>
      </c>
      <c r="D157" s="210" t="s">
        <v>126</v>
      </c>
      <c r="E157" s="211" t="s">
        <v>472</v>
      </c>
      <c r="F157" s="212" t="s">
        <v>473</v>
      </c>
      <c r="G157" s="213" t="s">
        <v>308</v>
      </c>
      <c r="H157" s="214">
        <v>0.76600000000000001</v>
      </c>
      <c r="I157" s="215"/>
      <c r="J157" s="216">
        <f>ROUND(I157*H157,2)</f>
        <v>0</v>
      </c>
      <c r="K157" s="217"/>
      <c r="L157" s="218"/>
      <c r="M157" s="219" t="s">
        <v>1</v>
      </c>
      <c r="N157" s="220" t="s">
        <v>41</v>
      </c>
      <c r="O157" s="79"/>
      <c r="P157" s="196">
        <f>O157*H157</f>
        <v>0</v>
      </c>
      <c r="Q157" s="196">
        <v>0.001</v>
      </c>
      <c r="R157" s="196">
        <f>Q157*H157</f>
        <v>0.00076600000000000008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164</v>
      </c>
      <c r="AT157" s="198" t="s">
        <v>126</v>
      </c>
      <c r="AU157" s="198" t="s">
        <v>88</v>
      </c>
      <c r="AY157" s="16" t="s">
        <v>128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6" t="s">
        <v>88</v>
      </c>
      <c r="BK157" s="199">
        <f>ROUND(I157*H157,2)</f>
        <v>0</v>
      </c>
      <c r="BL157" s="16" t="s">
        <v>147</v>
      </c>
      <c r="BM157" s="198" t="s">
        <v>474</v>
      </c>
    </row>
    <row r="158" s="2" customFormat="1" ht="24.15" customHeight="1">
      <c r="A158" s="35"/>
      <c r="B158" s="185"/>
      <c r="C158" s="186" t="s">
        <v>225</v>
      </c>
      <c r="D158" s="186" t="s">
        <v>133</v>
      </c>
      <c r="E158" s="187" t="s">
        <v>475</v>
      </c>
      <c r="F158" s="188" t="s">
        <v>476</v>
      </c>
      <c r="G158" s="189" t="s">
        <v>187</v>
      </c>
      <c r="H158" s="190">
        <v>24.776</v>
      </c>
      <c r="I158" s="191"/>
      <c r="J158" s="192">
        <f>ROUND(I158*H158,2)</f>
        <v>0</v>
      </c>
      <c r="K158" s="193"/>
      <c r="L158" s="36"/>
      <c r="M158" s="194" t="s">
        <v>1</v>
      </c>
      <c r="N158" s="195" t="s">
        <v>41</v>
      </c>
      <c r="O158" s="79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147</v>
      </c>
      <c r="AT158" s="198" t="s">
        <v>133</v>
      </c>
      <c r="AU158" s="198" t="s">
        <v>88</v>
      </c>
      <c r="AY158" s="16" t="s">
        <v>128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6" t="s">
        <v>88</v>
      </c>
      <c r="BK158" s="199">
        <f>ROUND(I158*H158,2)</f>
        <v>0</v>
      </c>
      <c r="BL158" s="16" t="s">
        <v>147</v>
      </c>
      <c r="BM158" s="198" t="s">
        <v>477</v>
      </c>
    </row>
    <row r="159" s="2" customFormat="1" ht="33" customHeight="1">
      <c r="A159" s="35"/>
      <c r="B159" s="185"/>
      <c r="C159" s="186" t="s">
        <v>7</v>
      </c>
      <c r="D159" s="186" t="s">
        <v>133</v>
      </c>
      <c r="E159" s="187" t="s">
        <v>478</v>
      </c>
      <c r="F159" s="188" t="s">
        <v>479</v>
      </c>
      <c r="G159" s="189" t="s">
        <v>187</v>
      </c>
      <c r="H159" s="190">
        <v>24.776</v>
      </c>
      <c r="I159" s="191"/>
      <c r="J159" s="192">
        <f>ROUND(I159*H159,2)</f>
        <v>0</v>
      </c>
      <c r="K159" s="193"/>
      <c r="L159" s="36"/>
      <c r="M159" s="194" t="s">
        <v>1</v>
      </c>
      <c r="N159" s="195" t="s">
        <v>41</v>
      </c>
      <c r="O159" s="79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147</v>
      </c>
      <c r="AT159" s="198" t="s">
        <v>133</v>
      </c>
      <c r="AU159" s="198" t="s">
        <v>88</v>
      </c>
      <c r="AY159" s="16" t="s">
        <v>128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6" t="s">
        <v>88</v>
      </c>
      <c r="BK159" s="199">
        <f>ROUND(I159*H159,2)</f>
        <v>0</v>
      </c>
      <c r="BL159" s="16" t="s">
        <v>147</v>
      </c>
      <c r="BM159" s="198" t="s">
        <v>480</v>
      </c>
    </row>
    <row r="160" s="12" customFormat="1" ht="22.8" customHeight="1">
      <c r="A160" s="12"/>
      <c r="B160" s="172"/>
      <c r="C160" s="12"/>
      <c r="D160" s="173" t="s">
        <v>74</v>
      </c>
      <c r="E160" s="183" t="s">
        <v>138</v>
      </c>
      <c r="F160" s="183" t="s">
        <v>481</v>
      </c>
      <c r="G160" s="12"/>
      <c r="H160" s="12"/>
      <c r="I160" s="175"/>
      <c r="J160" s="184">
        <f>BK160</f>
        <v>0</v>
      </c>
      <c r="K160" s="12"/>
      <c r="L160" s="172"/>
      <c r="M160" s="177"/>
      <c r="N160" s="178"/>
      <c r="O160" s="178"/>
      <c r="P160" s="179">
        <f>SUM(P161:P163)</f>
        <v>0</v>
      </c>
      <c r="Q160" s="178"/>
      <c r="R160" s="179">
        <f>SUM(R161:R163)</f>
        <v>4.1567040000000004</v>
      </c>
      <c r="S160" s="178"/>
      <c r="T160" s="180">
        <f>SUM(T161:T163)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73" t="s">
        <v>82</v>
      </c>
      <c r="AT160" s="181" t="s">
        <v>74</v>
      </c>
      <c r="AU160" s="181" t="s">
        <v>82</v>
      </c>
      <c r="AY160" s="173" t="s">
        <v>128</v>
      </c>
      <c r="BK160" s="182">
        <f>SUM(BK161:BK163)</f>
        <v>0</v>
      </c>
    </row>
    <row r="161" s="2" customFormat="1" ht="24.15" customHeight="1">
      <c r="A161" s="35"/>
      <c r="B161" s="185"/>
      <c r="C161" s="186" t="s">
        <v>232</v>
      </c>
      <c r="D161" s="186" t="s">
        <v>133</v>
      </c>
      <c r="E161" s="187" t="s">
        <v>482</v>
      </c>
      <c r="F161" s="188" t="s">
        <v>483</v>
      </c>
      <c r="G161" s="189" t="s">
        <v>150</v>
      </c>
      <c r="H161" s="190">
        <v>16</v>
      </c>
      <c r="I161" s="191"/>
      <c r="J161" s="192">
        <f>ROUND(I161*H161,2)</f>
        <v>0</v>
      </c>
      <c r="K161" s="193"/>
      <c r="L161" s="36"/>
      <c r="M161" s="194" t="s">
        <v>1</v>
      </c>
      <c r="N161" s="195" t="s">
        <v>41</v>
      </c>
      <c r="O161" s="79"/>
      <c r="P161" s="196">
        <f>O161*H161</f>
        <v>0</v>
      </c>
      <c r="Q161" s="196">
        <v>0.042594</v>
      </c>
      <c r="R161" s="196">
        <f>Q161*H161</f>
        <v>0.681504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147</v>
      </c>
      <c r="AT161" s="198" t="s">
        <v>133</v>
      </c>
      <c r="AU161" s="198" t="s">
        <v>88</v>
      </c>
      <c r="AY161" s="16" t="s">
        <v>128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6" t="s">
        <v>88</v>
      </c>
      <c r="BK161" s="199">
        <f>ROUND(I161*H161,2)</f>
        <v>0</v>
      </c>
      <c r="BL161" s="16" t="s">
        <v>147</v>
      </c>
      <c r="BM161" s="198" t="s">
        <v>484</v>
      </c>
    </row>
    <row r="162" s="2" customFormat="1" ht="24.15" customHeight="1">
      <c r="A162" s="35"/>
      <c r="B162" s="185"/>
      <c r="C162" s="210" t="s">
        <v>236</v>
      </c>
      <c r="D162" s="210" t="s">
        <v>126</v>
      </c>
      <c r="E162" s="211" t="s">
        <v>485</v>
      </c>
      <c r="F162" s="212" t="s">
        <v>486</v>
      </c>
      <c r="G162" s="213" t="s">
        <v>150</v>
      </c>
      <c r="H162" s="214">
        <v>16</v>
      </c>
      <c r="I162" s="215"/>
      <c r="J162" s="216">
        <f>ROUND(I162*H162,2)</f>
        <v>0</v>
      </c>
      <c r="K162" s="217"/>
      <c r="L162" s="218"/>
      <c r="M162" s="219" t="s">
        <v>1</v>
      </c>
      <c r="N162" s="220" t="s">
        <v>41</v>
      </c>
      <c r="O162" s="79"/>
      <c r="P162" s="196">
        <f>O162*H162</f>
        <v>0</v>
      </c>
      <c r="Q162" s="196">
        <v>0.2172</v>
      </c>
      <c r="R162" s="196">
        <f>Q162*H162</f>
        <v>3.4752000000000001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164</v>
      </c>
      <c r="AT162" s="198" t="s">
        <v>126</v>
      </c>
      <c r="AU162" s="198" t="s">
        <v>88</v>
      </c>
      <c r="AY162" s="16" t="s">
        <v>128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6" t="s">
        <v>88</v>
      </c>
      <c r="BK162" s="199">
        <f>ROUND(I162*H162,2)</f>
        <v>0</v>
      </c>
      <c r="BL162" s="16" t="s">
        <v>147</v>
      </c>
      <c r="BM162" s="198" t="s">
        <v>487</v>
      </c>
    </row>
    <row r="163" s="2" customFormat="1">
      <c r="A163" s="35"/>
      <c r="B163" s="36"/>
      <c r="C163" s="35"/>
      <c r="D163" s="227" t="s">
        <v>488</v>
      </c>
      <c r="E163" s="35"/>
      <c r="F163" s="228" t="s">
        <v>489</v>
      </c>
      <c r="G163" s="35"/>
      <c r="H163" s="35"/>
      <c r="I163" s="229"/>
      <c r="J163" s="35"/>
      <c r="K163" s="35"/>
      <c r="L163" s="36"/>
      <c r="M163" s="230"/>
      <c r="N163" s="231"/>
      <c r="O163" s="79"/>
      <c r="P163" s="79"/>
      <c r="Q163" s="79"/>
      <c r="R163" s="79"/>
      <c r="S163" s="79"/>
      <c r="T163" s="80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6" t="s">
        <v>488</v>
      </c>
      <c r="AU163" s="16" t="s">
        <v>88</v>
      </c>
    </row>
    <row r="164" s="12" customFormat="1" ht="22.8" customHeight="1">
      <c r="A164" s="12"/>
      <c r="B164" s="172"/>
      <c r="C164" s="12"/>
      <c r="D164" s="173" t="s">
        <v>74</v>
      </c>
      <c r="E164" s="183" t="s">
        <v>152</v>
      </c>
      <c r="F164" s="183" t="s">
        <v>490</v>
      </c>
      <c r="G164" s="12"/>
      <c r="H164" s="12"/>
      <c r="I164" s="175"/>
      <c r="J164" s="184">
        <f>BK164</f>
        <v>0</v>
      </c>
      <c r="K164" s="12"/>
      <c r="L164" s="172"/>
      <c r="M164" s="177"/>
      <c r="N164" s="178"/>
      <c r="O164" s="178"/>
      <c r="P164" s="179">
        <f>SUM(P165:P173)</f>
        <v>0</v>
      </c>
      <c r="Q164" s="178"/>
      <c r="R164" s="179">
        <f>SUM(R165:R173)</f>
        <v>36.91406559</v>
      </c>
      <c r="S164" s="178"/>
      <c r="T164" s="180">
        <f>SUM(T165:T173)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73" t="s">
        <v>82</v>
      </c>
      <c r="AT164" s="181" t="s">
        <v>74</v>
      </c>
      <c r="AU164" s="181" t="s">
        <v>82</v>
      </c>
      <c r="AY164" s="173" t="s">
        <v>128</v>
      </c>
      <c r="BK164" s="182">
        <f>SUM(BK165:BK173)</f>
        <v>0</v>
      </c>
    </row>
    <row r="165" s="2" customFormat="1" ht="33" customHeight="1">
      <c r="A165" s="35"/>
      <c r="B165" s="185"/>
      <c r="C165" s="186" t="s">
        <v>240</v>
      </c>
      <c r="D165" s="186" t="s">
        <v>133</v>
      </c>
      <c r="E165" s="187" t="s">
        <v>491</v>
      </c>
      <c r="F165" s="188" t="s">
        <v>492</v>
      </c>
      <c r="G165" s="189" t="s">
        <v>142</v>
      </c>
      <c r="H165" s="190">
        <v>3</v>
      </c>
      <c r="I165" s="191"/>
      <c r="J165" s="192">
        <f>ROUND(I165*H165,2)</f>
        <v>0</v>
      </c>
      <c r="K165" s="193"/>
      <c r="L165" s="36"/>
      <c r="M165" s="194" t="s">
        <v>1</v>
      </c>
      <c r="N165" s="195" t="s">
        <v>41</v>
      </c>
      <c r="O165" s="79"/>
      <c r="P165" s="196">
        <f>O165*H165</f>
        <v>0</v>
      </c>
      <c r="Q165" s="196">
        <v>0.15113035</v>
      </c>
      <c r="R165" s="196">
        <f>Q165*H165</f>
        <v>0.45339105000000002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147</v>
      </c>
      <c r="AT165" s="198" t="s">
        <v>133</v>
      </c>
      <c r="AU165" s="198" t="s">
        <v>88</v>
      </c>
      <c r="AY165" s="16" t="s">
        <v>128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6" t="s">
        <v>88</v>
      </c>
      <c r="BK165" s="199">
        <f>ROUND(I165*H165,2)</f>
        <v>0</v>
      </c>
      <c r="BL165" s="16" t="s">
        <v>147</v>
      </c>
      <c r="BM165" s="198" t="s">
        <v>493</v>
      </c>
    </row>
    <row r="166" s="2" customFormat="1" ht="24.15" customHeight="1">
      <c r="A166" s="35"/>
      <c r="B166" s="185"/>
      <c r="C166" s="210" t="s">
        <v>244</v>
      </c>
      <c r="D166" s="210" t="s">
        <v>126</v>
      </c>
      <c r="E166" s="211" t="s">
        <v>494</v>
      </c>
      <c r="F166" s="212" t="s">
        <v>495</v>
      </c>
      <c r="G166" s="213" t="s">
        <v>150</v>
      </c>
      <c r="H166" s="214">
        <v>3</v>
      </c>
      <c r="I166" s="215"/>
      <c r="J166" s="216">
        <f>ROUND(I166*H166,2)</f>
        <v>0</v>
      </c>
      <c r="K166" s="217"/>
      <c r="L166" s="218"/>
      <c r="M166" s="219" t="s">
        <v>1</v>
      </c>
      <c r="N166" s="220" t="s">
        <v>41</v>
      </c>
      <c r="O166" s="79"/>
      <c r="P166" s="196">
        <f>O166*H166</f>
        <v>0</v>
      </c>
      <c r="Q166" s="196">
        <v>0.089999999999999997</v>
      </c>
      <c r="R166" s="196">
        <f>Q166*H166</f>
        <v>0.27000000000000002</v>
      </c>
      <c r="S166" s="196">
        <v>0</v>
      </c>
      <c r="T166" s="19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164</v>
      </c>
      <c r="AT166" s="198" t="s">
        <v>126</v>
      </c>
      <c r="AU166" s="198" t="s">
        <v>88</v>
      </c>
      <c r="AY166" s="16" t="s">
        <v>128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6" t="s">
        <v>88</v>
      </c>
      <c r="BK166" s="199">
        <f>ROUND(I166*H166,2)</f>
        <v>0</v>
      </c>
      <c r="BL166" s="16" t="s">
        <v>147</v>
      </c>
      <c r="BM166" s="198" t="s">
        <v>496</v>
      </c>
    </row>
    <row r="167" s="2" customFormat="1" ht="37.8" customHeight="1">
      <c r="A167" s="35"/>
      <c r="B167" s="185"/>
      <c r="C167" s="186" t="s">
        <v>248</v>
      </c>
      <c r="D167" s="186" t="s">
        <v>133</v>
      </c>
      <c r="E167" s="187" t="s">
        <v>497</v>
      </c>
      <c r="F167" s="188" t="s">
        <v>498</v>
      </c>
      <c r="G167" s="189" t="s">
        <v>142</v>
      </c>
      <c r="H167" s="190">
        <v>1</v>
      </c>
      <c r="I167" s="191"/>
      <c r="J167" s="192">
        <f>ROUND(I167*H167,2)</f>
        <v>0</v>
      </c>
      <c r="K167" s="193"/>
      <c r="L167" s="36"/>
      <c r="M167" s="194" t="s">
        <v>1</v>
      </c>
      <c r="N167" s="195" t="s">
        <v>41</v>
      </c>
      <c r="O167" s="79"/>
      <c r="P167" s="196">
        <f>O167*H167</f>
        <v>0</v>
      </c>
      <c r="Q167" s="196">
        <v>0.097930000000000003</v>
      </c>
      <c r="R167" s="196">
        <f>Q167*H167</f>
        <v>0.097930000000000003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147</v>
      </c>
      <c r="AT167" s="198" t="s">
        <v>133</v>
      </c>
      <c r="AU167" s="198" t="s">
        <v>88</v>
      </c>
      <c r="AY167" s="16" t="s">
        <v>128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6" t="s">
        <v>88</v>
      </c>
      <c r="BK167" s="199">
        <f>ROUND(I167*H167,2)</f>
        <v>0</v>
      </c>
      <c r="BL167" s="16" t="s">
        <v>147</v>
      </c>
      <c r="BM167" s="198" t="s">
        <v>499</v>
      </c>
    </row>
    <row r="168" s="2" customFormat="1" ht="21.75" customHeight="1">
      <c r="A168" s="35"/>
      <c r="B168" s="185"/>
      <c r="C168" s="210" t="s">
        <v>253</v>
      </c>
      <c r="D168" s="210" t="s">
        <v>126</v>
      </c>
      <c r="E168" s="211" t="s">
        <v>500</v>
      </c>
      <c r="F168" s="212" t="s">
        <v>501</v>
      </c>
      <c r="G168" s="213" t="s">
        <v>150</v>
      </c>
      <c r="H168" s="214">
        <v>1</v>
      </c>
      <c r="I168" s="215"/>
      <c r="J168" s="216">
        <f>ROUND(I168*H168,2)</f>
        <v>0</v>
      </c>
      <c r="K168" s="217"/>
      <c r="L168" s="218"/>
      <c r="M168" s="219" t="s">
        <v>1</v>
      </c>
      <c r="N168" s="220" t="s">
        <v>41</v>
      </c>
      <c r="O168" s="79"/>
      <c r="P168" s="196">
        <f>O168*H168</f>
        <v>0</v>
      </c>
      <c r="Q168" s="196">
        <v>0.023</v>
      </c>
      <c r="R168" s="196">
        <f>Q168*H168</f>
        <v>0.023</v>
      </c>
      <c r="S168" s="196">
        <v>0</v>
      </c>
      <c r="T168" s="19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164</v>
      </c>
      <c r="AT168" s="198" t="s">
        <v>126</v>
      </c>
      <c r="AU168" s="198" t="s">
        <v>88</v>
      </c>
      <c r="AY168" s="16" t="s">
        <v>128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6" t="s">
        <v>88</v>
      </c>
      <c r="BK168" s="199">
        <f>ROUND(I168*H168,2)</f>
        <v>0</v>
      </c>
      <c r="BL168" s="16" t="s">
        <v>147</v>
      </c>
      <c r="BM168" s="198" t="s">
        <v>502</v>
      </c>
    </row>
    <row r="169" s="2" customFormat="1" ht="24.15" customHeight="1">
      <c r="A169" s="35"/>
      <c r="B169" s="185"/>
      <c r="C169" s="186" t="s">
        <v>257</v>
      </c>
      <c r="D169" s="186" t="s">
        <v>133</v>
      </c>
      <c r="E169" s="187" t="s">
        <v>503</v>
      </c>
      <c r="F169" s="188" t="s">
        <v>504</v>
      </c>
      <c r="G169" s="189" t="s">
        <v>187</v>
      </c>
      <c r="H169" s="190">
        <v>12.874000000000001</v>
      </c>
      <c r="I169" s="191"/>
      <c r="J169" s="192">
        <f>ROUND(I169*H169,2)</f>
        <v>0</v>
      </c>
      <c r="K169" s="193"/>
      <c r="L169" s="36"/>
      <c r="M169" s="194" t="s">
        <v>1</v>
      </c>
      <c r="N169" s="195" t="s">
        <v>41</v>
      </c>
      <c r="O169" s="79"/>
      <c r="P169" s="196">
        <f>O169*H169</f>
        <v>0</v>
      </c>
      <c r="Q169" s="196">
        <v>0.18906999999999999</v>
      </c>
      <c r="R169" s="196">
        <f>Q169*H169</f>
        <v>2.4340871800000001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147</v>
      </c>
      <c r="AT169" s="198" t="s">
        <v>133</v>
      </c>
      <c r="AU169" s="198" t="s">
        <v>88</v>
      </c>
      <c r="AY169" s="16" t="s">
        <v>128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6" t="s">
        <v>88</v>
      </c>
      <c r="BK169" s="199">
        <f>ROUND(I169*H169,2)</f>
        <v>0</v>
      </c>
      <c r="BL169" s="16" t="s">
        <v>147</v>
      </c>
      <c r="BM169" s="198" t="s">
        <v>505</v>
      </c>
    </row>
    <row r="170" s="2" customFormat="1" ht="24.15" customHeight="1">
      <c r="A170" s="35"/>
      <c r="B170" s="185"/>
      <c r="C170" s="186" t="s">
        <v>263</v>
      </c>
      <c r="D170" s="186" t="s">
        <v>133</v>
      </c>
      <c r="E170" s="187" t="s">
        <v>506</v>
      </c>
      <c r="F170" s="188" t="s">
        <v>507</v>
      </c>
      <c r="G170" s="189" t="s">
        <v>187</v>
      </c>
      <c r="H170" s="190">
        <v>36.716999999999999</v>
      </c>
      <c r="I170" s="191"/>
      <c r="J170" s="192">
        <f>ROUND(I170*H170,2)</f>
        <v>0</v>
      </c>
      <c r="K170" s="193"/>
      <c r="L170" s="36"/>
      <c r="M170" s="194" t="s">
        <v>1</v>
      </c>
      <c r="N170" s="195" t="s">
        <v>41</v>
      </c>
      <c r="O170" s="79"/>
      <c r="P170" s="196">
        <f>O170*H170</f>
        <v>0</v>
      </c>
      <c r="Q170" s="196">
        <v>0.24359</v>
      </c>
      <c r="R170" s="196">
        <f>Q170*H170</f>
        <v>8.9438940299999992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147</v>
      </c>
      <c r="AT170" s="198" t="s">
        <v>133</v>
      </c>
      <c r="AU170" s="198" t="s">
        <v>88</v>
      </c>
      <c r="AY170" s="16" t="s">
        <v>128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6" t="s">
        <v>88</v>
      </c>
      <c r="BK170" s="199">
        <f>ROUND(I170*H170,2)</f>
        <v>0</v>
      </c>
      <c r="BL170" s="16" t="s">
        <v>147</v>
      </c>
      <c r="BM170" s="198" t="s">
        <v>508</v>
      </c>
    </row>
    <row r="171" s="2" customFormat="1" ht="24.15" customHeight="1">
      <c r="A171" s="35"/>
      <c r="B171" s="185"/>
      <c r="C171" s="186" t="s">
        <v>265</v>
      </c>
      <c r="D171" s="186" t="s">
        <v>133</v>
      </c>
      <c r="E171" s="187" t="s">
        <v>509</v>
      </c>
      <c r="F171" s="188" t="s">
        <v>510</v>
      </c>
      <c r="G171" s="189" t="s">
        <v>187</v>
      </c>
      <c r="H171" s="190">
        <v>36.716999999999999</v>
      </c>
      <c r="I171" s="191"/>
      <c r="J171" s="192">
        <f>ROUND(I171*H171,2)</f>
        <v>0</v>
      </c>
      <c r="K171" s="193"/>
      <c r="L171" s="36"/>
      <c r="M171" s="194" t="s">
        <v>1</v>
      </c>
      <c r="N171" s="195" t="s">
        <v>41</v>
      </c>
      <c r="O171" s="79"/>
      <c r="P171" s="196">
        <f>O171*H171</f>
        <v>0</v>
      </c>
      <c r="Q171" s="196">
        <v>0.55398999999999998</v>
      </c>
      <c r="R171" s="196">
        <f>Q171*H171</f>
        <v>20.340850829999997</v>
      </c>
      <c r="S171" s="196">
        <v>0</v>
      </c>
      <c r="T171" s="19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147</v>
      </c>
      <c r="AT171" s="198" t="s">
        <v>133</v>
      </c>
      <c r="AU171" s="198" t="s">
        <v>88</v>
      </c>
      <c r="AY171" s="16" t="s">
        <v>128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6" t="s">
        <v>88</v>
      </c>
      <c r="BK171" s="199">
        <f>ROUND(I171*H171,2)</f>
        <v>0</v>
      </c>
      <c r="BL171" s="16" t="s">
        <v>147</v>
      </c>
      <c r="BM171" s="198" t="s">
        <v>511</v>
      </c>
    </row>
    <row r="172" s="2" customFormat="1" ht="37.8" customHeight="1">
      <c r="A172" s="35"/>
      <c r="B172" s="185"/>
      <c r="C172" s="186" t="s">
        <v>267</v>
      </c>
      <c r="D172" s="186" t="s">
        <v>133</v>
      </c>
      <c r="E172" s="187" t="s">
        <v>512</v>
      </c>
      <c r="F172" s="188" t="s">
        <v>513</v>
      </c>
      <c r="G172" s="189" t="s">
        <v>187</v>
      </c>
      <c r="H172" s="190">
        <v>36.716999999999999</v>
      </c>
      <c r="I172" s="191"/>
      <c r="J172" s="192">
        <f>ROUND(I172*H172,2)</f>
        <v>0</v>
      </c>
      <c r="K172" s="193"/>
      <c r="L172" s="36"/>
      <c r="M172" s="194" t="s">
        <v>1</v>
      </c>
      <c r="N172" s="195" t="s">
        <v>41</v>
      </c>
      <c r="O172" s="79"/>
      <c r="P172" s="196">
        <f>O172*H172</f>
        <v>0</v>
      </c>
      <c r="Q172" s="196">
        <v>0.092499999999999999</v>
      </c>
      <c r="R172" s="196">
        <f>Q172*H172</f>
        <v>3.3963224999999997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147</v>
      </c>
      <c r="AT172" s="198" t="s">
        <v>133</v>
      </c>
      <c r="AU172" s="198" t="s">
        <v>88</v>
      </c>
      <c r="AY172" s="16" t="s">
        <v>128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6" t="s">
        <v>88</v>
      </c>
      <c r="BK172" s="199">
        <f>ROUND(I172*H172,2)</f>
        <v>0</v>
      </c>
      <c r="BL172" s="16" t="s">
        <v>147</v>
      </c>
      <c r="BM172" s="198" t="s">
        <v>514</v>
      </c>
    </row>
    <row r="173" s="2" customFormat="1" ht="24.15" customHeight="1">
      <c r="A173" s="35"/>
      <c r="B173" s="185"/>
      <c r="C173" s="210" t="s">
        <v>269</v>
      </c>
      <c r="D173" s="210" t="s">
        <v>126</v>
      </c>
      <c r="E173" s="211" t="s">
        <v>515</v>
      </c>
      <c r="F173" s="212" t="s">
        <v>516</v>
      </c>
      <c r="G173" s="213" t="s">
        <v>187</v>
      </c>
      <c r="H173" s="214">
        <v>7.343</v>
      </c>
      <c r="I173" s="215"/>
      <c r="J173" s="216">
        <f>ROUND(I173*H173,2)</f>
        <v>0</v>
      </c>
      <c r="K173" s="217"/>
      <c r="L173" s="218"/>
      <c r="M173" s="219" t="s">
        <v>1</v>
      </c>
      <c r="N173" s="220" t="s">
        <v>41</v>
      </c>
      <c r="O173" s="79"/>
      <c r="P173" s="196">
        <f>O173*H173</f>
        <v>0</v>
      </c>
      <c r="Q173" s="196">
        <v>0.13</v>
      </c>
      <c r="R173" s="196">
        <f>Q173*H173</f>
        <v>0.95459000000000005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164</v>
      </c>
      <c r="AT173" s="198" t="s">
        <v>126</v>
      </c>
      <c r="AU173" s="198" t="s">
        <v>88</v>
      </c>
      <c r="AY173" s="16" t="s">
        <v>128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6" t="s">
        <v>88</v>
      </c>
      <c r="BK173" s="199">
        <f>ROUND(I173*H173,2)</f>
        <v>0</v>
      </c>
      <c r="BL173" s="16" t="s">
        <v>147</v>
      </c>
      <c r="BM173" s="198" t="s">
        <v>517</v>
      </c>
    </row>
    <row r="174" s="12" customFormat="1" ht="22.8" customHeight="1">
      <c r="A174" s="12"/>
      <c r="B174" s="172"/>
      <c r="C174" s="12"/>
      <c r="D174" s="173" t="s">
        <v>74</v>
      </c>
      <c r="E174" s="183" t="s">
        <v>156</v>
      </c>
      <c r="F174" s="183" t="s">
        <v>518</v>
      </c>
      <c r="G174" s="12"/>
      <c r="H174" s="12"/>
      <c r="I174" s="175"/>
      <c r="J174" s="184">
        <f>BK174</f>
        <v>0</v>
      </c>
      <c r="K174" s="12"/>
      <c r="L174" s="172"/>
      <c r="M174" s="177"/>
      <c r="N174" s="178"/>
      <c r="O174" s="178"/>
      <c r="P174" s="179">
        <f>SUM(P175:P176)</f>
        <v>0</v>
      </c>
      <c r="Q174" s="178"/>
      <c r="R174" s="179">
        <f>SUM(R175:R176)</f>
        <v>0.149119055</v>
      </c>
      <c r="S174" s="178"/>
      <c r="T174" s="180">
        <f>SUM(T175:T176)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73" t="s">
        <v>82</v>
      </c>
      <c r="AT174" s="181" t="s">
        <v>74</v>
      </c>
      <c r="AU174" s="181" t="s">
        <v>82</v>
      </c>
      <c r="AY174" s="173" t="s">
        <v>128</v>
      </c>
      <c r="BK174" s="182">
        <f>SUM(BK175:BK176)</f>
        <v>0</v>
      </c>
    </row>
    <row r="175" s="2" customFormat="1" ht="33" customHeight="1">
      <c r="A175" s="35"/>
      <c r="B175" s="185"/>
      <c r="C175" s="186" t="s">
        <v>271</v>
      </c>
      <c r="D175" s="186" t="s">
        <v>133</v>
      </c>
      <c r="E175" s="187" t="s">
        <v>519</v>
      </c>
      <c r="F175" s="188" t="s">
        <v>520</v>
      </c>
      <c r="G175" s="189" t="s">
        <v>187</v>
      </c>
      <c r="H175" s="190">
        <v>3.855</v>
      </c>
      <c r="I175" s="191"/>
      <c r="J175" s="192">
        <f>ROUND(I175*H175,2)</f>
        <v>0</v>
      </c>
      <c r="K175" s="193"/>
      <c r="L175" s="36"/>
      <c r="M175" s="194" t="s">
        <v>1</v>
      </c>
      <c r="N175" s="195" t="s">
        <v>41</v>
      </c>
      <c r="O175" s="79"/>
      <c r="P175" s="196">
        <f>O175*H175</f>
        <v>0</v>
      </c>
      <c r="Q175" s="196">
        <v>0.0196875</v>
      </c>
      <c r="R175" s="196">
        <f>Q175*H175</f>
        <v>0.075895312500000006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147</v>
      </c>
      <c r="AT175" s="198" t="s">
        <v>133</v>
      </c>
      <c r="AU175" s="198" t="s">
        <v>88</v>
      </c>
      <c r="AY175" s="16" t="s">
        <v>128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6" t="s">
        <v>88</v>
      </c>
      <c r="BK175" s="199">
        <f>ROUND(I175*H175,2)</f>
        <v>0</v>
      </c>
      <c r="BL175" s="16" t="s">
        <v>147</v>
      </c>
      <c r="BM175" s="198" t="s">
        <v>521</v>
      </c>
    </row>
    <row r="176" s="2" customFormat="1" ht="24.15" customHeight="1">
      <c r="A176" s="35"/>
      <c r="B176" s="185"/>
      <c r="C176" s="186" t="s">
        <v>273</v>
      </c>
      <c r="D176" s="186" t="s">
        <v>133</v>
      </c>
      <c r="E176" s="187" t="s">
        <v>522</v>
      </c>
      <c r="F176" s="188" t="s">
        <v>523</v>
      </c>
      <c r="G176" s="189" t="s">
        <v>187</v>
      </c>
      <c r="H176" s="190">
        <v>5.7549999999999999</v>
      </c>
      <c r="I176" s="191"/>
      <c r="J176" s="192">
        <f>ROUND(I176*H176,2)</f>
        <v>0</v>
      </c>
      <c r="K176" s="193"/>
      <c r="L176" s="36"/>
      <c r="M176" s="194" t="s">
        <v>1</v>
      </c>
      <c r="N176" s="195" t="s">
        <v>41</v>
      </c>
      <c r="O176" s="79"/>
      <c r="P176" s="196">
        <f>O176*H176</f>
        <v>0</v>
      </c>
      <c r="Q176" s="196">
        <v>0.0127235</v>
      </c>
      <c r="R176" s="196">
        <f>Q176*H176</f>
        <v>0.073223742500000008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147</v>
      </c>
      <c r="AT176" s="198" t="s">
        <v>133</v>
      </c>
      <c r="AU176" s="198" t="s">
        <v>88</v>
      </c>
      <c r="AY176" s="16" t="s">
        <v>128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6" t="s">
        <v>88</v>
      </c>
      <c r="BK176" s="199">
        <f>ROUND(I176*H176,2)</f>
        <v>0</v>
      </c>
      <c r="BL176" s="16" t="s">
        <v>147</v>
      </c>
      <c r="BM176" s="198" t="s">
        <v>524</v>
      </c>
    </row>
    <row r="177" s="12" customFormat="1" ht="22.8" customHeight="1">
      <c r="A177" s="12"/>
      <c r="B177" s="172"/>
      <c r="C177" s="12"/>
      <c r="D177" s="173" t="s">
        <v>74</v>
      </c>
      <c r="E177" s="183" t="s">
        <v>164</v>
      </c>
      <c r="F177" s="183" t="s">
        <v>525</v>
      </c>
      <c r="G177" s="12"/>
      <c r="H177" s="12"/>
      <c r="I177" s="175"/>
      <c r="J177" s="184">
        <f>BK177</f>
        <v>0</v>
      </c>
      <c r="K177" s="12"/>
      <c r="L177" s="172"/>
      <c r="M177" s="177"/>
      <c r="N177" s="178"/>
      <c r="O177" s="178"/>
      <c r="P177" s="179">
        <f>P178</f>
        <v>0</v>
      </c>
      <c r="Q177" s="178"/>
      <c r="R177" s="179">
        <f>R178</f>
        <v>1.3564376160000002</v>
      </c>
      <c r="S177" s="178"/>
      <c r="T177" s="180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73" t="s">
        <v>82</v>
      </c>
      <c r="AT177" s="181" t="s">
        <v>74</v>
      </c>
      <c r="AU177" s="181" t="s">
        <v>82</v>
      </c>
      <c r="AY177" s="173" t="s">
        <v>128</v>
      </c>
      <c r="BK177" s="182">
        <f>BK178</f>
        <v>0</v>
      </c>
    </row>
    <row r="178" s="2" customFormat="1" ht="21.75" customHeight="1">
      <c r="A178" s="35"/>
      <c r="B178" s="185"/>
      <c r="C178" s="186" t="s">
        <v>275</v>
      </c>
      <c r="D178" s="186" t="s">
        <v>133</v>
      </c>
      <c r="E178" s="187" t="s">
        <v>526</v>
      </c>
      <c r="F178" s="188" t="s">
        <v>527</v>
      </c>
      <c r="G178" s="189" t="s">
        <v>413</v>
      </c>
      <c r="H178" s="190">
        <v>0.55600000000000005</v>
      </c>
      <c r="I178" s="191"/>
      <c r="J178" s="192">
        <f>ROUND(I178*H178,2)</f>
        <v>0</v>
      </c>
      <c r="K178" s="193"/>
      <c r="L178" s="36"/>
      <c r="M178" s="194" t="s">
        <v>1</v>
      </c>
      <c r="N178" s="195" t="s">
        <v>41</v>
      </c>
      <c r="O178" s="79"/>
      <c r="P178" s="196">
        <f>O178*H178</f>
        <v>0</v>
      </c>
      <c r="Q178" s="196">
        <v>2.4396360000000001</v>
      </c>
      <c r="R178" s="196">
        <f>Q178*H178</f>
        <v>1.3564376160000002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147</v>
      </c>
      <c r="AT178" s="198" t="s">
        <v>133</v>
      </c>
      <c r="AU178" s="198" t="s">
        <v>88</v>
      </c>
      <c r="AY178" s="16" t="s">
        <v>128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6" t="s">
        <v>88</v>
      </c>
      <c r="BK178" s="199">
        <f>ROUND(I178*H178,2)</f>
        <v>0</v>
      </c>
      <c r="BL178" s="16" t="s">
        <v>147</v>
      </c>
      <c r="BM178" s="198" t="s">
        <v>528</v>
      </c>
    </row>
    <row r="179" s="12" customFormat="1" ht="22.8" customHeight="1">
      <c r="A179" s="12"/>
      <c r="B179" s="172"/>
      <c r="C179" s="12"/>
      <c r="D179" s="173" t="s">
        <v>74</v>
      </c>
      <c r="E179" s="183" t="s">
        <v>168</v>
      </c>
      <c r="F179" s="183" t="s">
        <v>529</v>
      </c>
      <c r="G179" s="12"/>
      <c r="H179" s="12"/>
      <c r="I179" s="175"/>
      <c r="J179" s="184">
        <f>BK179</f>
        <v>0</v>
      </c>
      <c r="K179" s="12"/>
      <c r="L179" s="172"/>
      <c r="M179" s="177"/>
      <c r="N179" s="178"/>
      <c r="O179" s="178"/>
      <c r="P179" s="179">
        <f>P180+SUM(P181:P191)</f>
        <v>0</v>
      </c>
      <c r="Q179" s="178"/>
      <c r="R179" s="179">
        <f>R180+SUM(R181:R191)</f>
        <v>0</v>
      </c>
      <c r="S179" s="178"/>
      <c r="T179" s="180">
        <f>T180+SUM(T181:T191)</f>
        <v>12.811384000000002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73" t="s">
        <v>82</v>
      </c>
      <c r="AT179" s="181" t="s">
        <v>74</v>
      </c>
      <c r="AU179" s="181" t="s">
        <v>82</v>
      </c>
      <c r="AY179" s="173" t="s">
        <v>128</v>
      </c>
      <c r="BK179" s="182">
        <f>BK180+SUM(BK181:BK191)</f>
        <v>0</v>
      </c>
    </row>
    <row r="180" s="2" customFormat="1" ht="24.15" customHeight="1">
      <c r="A180" s="35"/>
      <c r="B180" s="185"/>
      <c r="C180" s="186" t="s">
        <v>279</v>
      </c>
      <c r="D180" s="186" t="s">
        <v>133</v>
      </c>
      <c r="E180" s="187" t="s">
        <v>530</v>
      </c>
      <c r="F180" s="188" t="s">
        <v>531</v>
      </c>
      <c r="G180" s="189" t="s">
        <v>187</v>
      </c>
      <c r="H180" s="190">
        <v>9.8339999999999996</v>
      </c>
      <c r="I180" s="191"/>
      <c r="J180" s="192">
        <f>ROUND(I180*H180,2)</f>
        <v>0</v>
      </c>
      <c r="K180" s="193"/>
      <c r="L180" s="36"/>
      <c r="M180" s="194" t="s">
        <v>1</v>
      </c>
      <c r="N180" s="195" t="s">
        <v>41</v>
      </c>
      <c r="O180" s="79"/>
      <c r="P180" s="196">
        <f>O180*H180</f>
        <v>0</v>
      </c>
      <c r="Q180" s="196">
        <v>0</v>
      </c>
      <c r="R180" s="196">
        <f>Q180*H180</f>
        <v>0</v>
      </c>
      <c r="S180" s="196">
        <v>0.19600000000000001</v>
      </c>
      <c r="T180" s="197">
        <f>S180*H180</f>
        <v>1.9274640000000001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147</v>
      </c>
      <c r="AT180" s="198" t="s">
        <v>133</v>
      </c>
      <c r="AU180" s="198" t="s">
        <v>88</v>
      </c>
      <c r="AY180" s="16" t="s">
        <v>128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6" t="s">
        <v>88</v>
      </c>
      <c r="BK180" s="199">
        <f>ROUND(I180*H180,2)</f>
        <v>0</v>
      </c>
      <c r="BL180" s="16" t="s">
        <v>147</v>
      </c>
      <c r="BM180" s="198" t="s">
        <v>532</v>
      </c>
    </row>
    <row r="181" s="2" customFormat="1" ht="24.15" customHeight="1">
      <c r="A181" s="35"/>
      <c r="B181" s="185"/>
      <c r="C181" s="186" t="s">
        <v>283</v>
      </c>
      <c r="D181" s="186" t="s">
        <v>133</v>
      </c>
      <c r="E181" s="187" t="s">
        <v>533</v>
      </c>
      <c r="F181" s="188" t="s">
        <v>534</v>
      </c>
      <c r="G181" s="189" t="s">
        <v>187</v>
      </c>
      <c r="H181" s="190">
        <v>5.7549999999999999</v>
      </c>
      <c r="I181" s="191"/>
      <c r="J181" s="192">
        <f>ROUND(I181*H181,2)</f>
        <v>0</v>
      </c>
      <c r="K181" s="193"/>
      <c r="L181" s="36"/>
      <c r="M181" s="194" t="s">
        <v>1</v>
      </c>
      <c r="N181" s="195" t="s">
        <v>41</v>
      </c>
      <c r="O181" s="79"/>
      <c r="P181" s="196">
        <f>O181*H181</f>
        <v>0</v>
      </c>
      <c r="Q181" s="196">
        <v>0</v>
      </c>
      <c r="R181" s="196">
        <f>Q181*H181</f>
        <v>0</v>
      </c>
      <c r="S181" s="196">
        <v>0.19600000000000001</v>
      </c>
      <c r="T181" s="197">
        <f>S181*H181</f>
        <v>1.12798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147</v>
      </c>
      <c r="AT181" s="198" t="s">
        <v>133</v>
      </c>
      <c r="AU181" s="198" t="s">
        <v>88</v>
      </c>
      <c r="AY181" s="16" t="s">
        <v>128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6" t="s">
        <v>88</v>
      </c>
      <c r="BK181" s="199">
        <f>ROUND(I181*H181,2)</f>
        <v>0</v>
      </c>
      <c r="BL181" s="16" t="s">
        <v>147</v>
      </c>
      <c r="BM181" s="198" t="s">
        <v>535</v>
      </c>
    </row>
    <row r="182" s="2" customFormat="1" ht="37.8" customHeight="1">
      <c r="A182" s="35"/>
      <c r="B182" s="185"/>
      <c r="C182" s="186" t="s">
        <v>287</v>
      </c>
      <c r="D182" s="186" t="s">
        <v>133</v>
      </c>
      <c r="E182" s="187" t="s">
        <v>536</v>
      </c>
      <c r="F182" s="188" t="s">
        <v>537</v>
      </c>
      <c r="G182" s="189" t="s">
        <v>187</v>
      </c>
      <c r="H182" s="190">
        <v>8.1950000000000003</v>
      </c>
      <c r="I182" s="191"/>
      <c r="J182" s="192">
        <f>ROUND(I182*H182,2)</f>
        <v>0</v>
      </c>
      <c r="K182" s="193"/>
      <c r="L182" s="36"/>
      <c r="M182" s="194" t="s">
        <v>1</v>
      </c>
      <c r="N182" s="195" t="s">
        <v>41</v>
      </c>
      <c r="O182" s="79"/>
      <c r="P182" s="196">
        <f>O182*H182</f>
        <v>0</v>
      </c>
      <c r="Q182" s="196">
        <v>0</v>
      </c>
      <c r="R182" s="196">
        <f>Q182*H182</f>
        <v>0</v>
      </c>
      <c r="S182" s="196">
        <v>0.16800000000000001</v>
      </c>
      <c r="T182" s="197">
        <f>S182*H182</f>
        <v>1.3767600000000002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147</v>
      </c>
      <c r="AT182" s="198" t="s">
        <v>133</v>
      </c>
      <c r="AU182" s="198" t="s">
        <v>88</v>
      </c>
      <c r="AY182" s="16" t="s">
        <v>128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6" t="s">
        <v>88</v>
      </c>
      <c r="BK182" s="199">
        <f>ROUND(I182*H182,2)</f>
        <v>0</v>
      </c>
      <c r="BL182" s="16" t="s">
        <v>147</v>
      </c>
      <c r="BM182" s="198" t="s">
        <v>538</v>
      </c>
    </row>
    <row r="183" s="2" customFormat="1" ht="24.15" customHeight="1">
      <c r="A183" s="35"/>
      <c r="B183" s="185"/>
      <c r="C183" s="186" t="s">
        <v>291</v>
      </c>
      <c r="D183" s="186" t="s">
        <v>133</v>
      </c>
      <c r="E183" s="187" t="s">
        <v>539</v>
      </c>
      <c r="F183" s="188" t="s">
        <v>540</v>
      </c>
      <c r="G183" s="189" t="s">
        <v>150</v>
      </c>
      <c r="H183" s="190">
        <v>14</v>
      </c>
      <c r="I183" s="191"/>
      <c r="J183" s="192">
        <f>ROUND(I183*H183,2)</f>
        <v>0</v>
      </c>
      <c r="K183" s="193"/>
      <c r="L183" s="36"/>
      <c r="M183" s="194" t="s">
        <v>1</v>
      </c>
      <c r="N183" s="195" t="s">
        <v>41</v>
      </c>
      <c r="O183" s="79"/>
      <c r="P183" s="196">
        <f>O183*H183</f>
        <v>0</v>
      </c>
      <c r="Q183" s="196">
        <v>0</v>
      </c>
      <c r="R183" s="196">
        <f>Q183*H183</f>
        <v>0</v>
      </c>
      <c r="S183" s="196">
        <v>0.34000000000000002</v>
      </c>
      <c r="T183" s="197">
        <f>S183*H183</f>
        <v>4.7600000000000007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147</v>
      </c>
      <c r="AT183" s="198" t="s">
        <v>133</v>
      </c>
      <c r="AU183" s="198" t="s">
        <v>88</v>
      </c>
      <c r="AY183" s="16" t="s">
        <v>128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6" t="s">
        <v>88</v>
      </c>
      <c r="BK183" s="199">
        <f>ROUND(I183*H183,2)</f>
        <v>0</v>
      </c>
      <c r="BL183" s="16" t="s">
        <v>147</v>
      </c>
      <c r="BM183" s="198" t="s">
        <v>541</v>
      </c>
    </row>
    <row r="184" s="2" customFormat="1" ht="33" customHeight="1">
      <c r="A184" s="35"/>
      <c r="B184" s="185"/>
      <c r="C184" s="186" t="s">
        <v>295</v>
      </c>
      <c r="D184" s="186" t="s">
        <v>133</v>
      </c>
      <c r="E184" s="187" t="s">
        <v>542</v>
      </c>
      <c r="F184" s="188" t="s">
        <v>543</v>
      </c>
      <c r="G184" s="189" t="s">
        <v>413</v>
      </c>
      <c r="H184" s="190">
        <v>0.94299999999999995</v>
      </c>
      <c r="I184" s="191"/>
      <c r="J184" s="192">
        <f>ROUND(I184*H184,2)</f>
        <v>0</v>
      </c>
      <c r="K184" s="193"/>
      <c r="L184" s="36"/>
      <c r="M184" s="194" t="s">
        <v>1</v>
      </c>
      <c r="N184" s="195" t="s">
        <v>41</v>
      </c>
      <c r="O184" s="79"/>
      <c r="P184" s="196">
        <f>O184*H184</f>
        <v>0</v>
      </c>
      <c r="Q184" s="196">
        <v>0</v>
      </c>
      <c r="R184" s="196">
        <f>Q184*H184</f>
        <v>0</v>
      </c>
      <c r="S184" s="196">
        <v>2.2000000000000002</v>
      </c>
      <c r="T184" s="197">
        <f>S184*H184</f>
        <v>2.0746000000000002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147</v>
      </c>
      <c r="AT184" s="198" t="s">
        <v>133</v>
      </c>
      <c r="AU184" s="198" t="s">
        <v>88</v>
      </c>
      <c r="AY184" s="16" t="s">
        <v>128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6" t="s">
        <v>88</v>
      </c>
      <c r="BK184" s="199">
        <f>ROUND(I184*H184,2)</f>
        <v>0</v>
      </c>
      <c r="BL184" s="16" t="s">
        <v>147</v>
      </c>
      <c r="BM184" s="198" t="s">
        <v>544</v>
      </c>
    </row>
    <row r="185" s="2" customFormat="1" ht="24.15" customHeight="1">
      <c r="A185" s="35"/>
      <c r="B185" s="185"/>
      <c r="C185" s="186" t="s">
        <v>299</v>
      </c>
      <c r="D185" s="186" t="s">
        <v>133</v>
      </c>
      <c r="E185" s="187" t="s">
        <v>545</v>
      </c>
      <c r="F185" s="188" t="s">
        <v>546</v>
      </c>
      <c r="G185" s="189" t="s">
        <v>413</v>
      </c>
      <c r="H185" s="190">
        <v>0.098000000000000004</v>
      </c>
      <c r="I185" s="191"/>
      <c r="J185" s="192">
        <f>ROUND(I185*H185,2)</f>
        <v>0</v>
      </c>
      <c r="K185" s="193"/>
      <c r="L185" s="36"/>
      <c r="M185" s="194" t="s">
        <v>1</v>
      </c>
      <c r="N185" s="195" t="s">
        <v>41</v>
      </c>
      <c r="O185" s="79"/>
      <c r="P185" s="196">
        <f>O185*H185</f>
        <v>0</v>
      </c>
      <c r="Q185" s="196">
        <v>0</v>
      </c>
      <c r="R185" s="196">
        <f>Q185*H185</f>
        <v>0</v>
      </c>
      <c r="S185" s="196">
        <v>2.2000000000000002</v>
      </c>
      <c r="T185" s="197">
        <f>S185*H185</f>
        <v>0.21560000000000001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147</v>
      </c>
      <c r="AT185" s="198" t="s">
        <v>133</v>
      </c>
      <c r="AU185" s="198" t="s">
        <v>88</v>
      </c>
      <c r="AY185" s="16" t="s">
        <v>128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6" t="s">
        <v>88</v>
      </c>
      <c r="BK185" s="199">
        <f>ROUND(I185*H185,2)</f>
        <v>0</v>
      </c>
      <c r="BL185" s="16" t="s">
        <v>147</v>
      </c>
      <c r="BM185" s="198" t="s">
        <v>547</v>
      </c>
    </row>
    <row r="186" s="2" customFormat="1" ht="33" customHeight="1">
      <c r="A186" s="35"/>
      <c r="B186" s="185"/>
      <c r="C186" s="186" t="s">
        <v>305</v>
      </c>
      <c r="D186" s="186" t="s">
        <v>133</v>
      </c>
      <c r="E186" s="187" t="s">
        <v>548</v>
      </c>
      <c r="F186" s="188" t="s">
        <v>549</v>
      </c>
      <c r="G186" s="189" t="s">
        <v>413</v>
      </c>
      <c r="H186" s="190">
        <v>0.59999999999999998</v>
      </c>
      <c r="I186" s="191"/>
      <c r="J186" s="192">
        <f>ROUND(I186*H186,2)</f>
        <v>0</v>
      </c>
      <c r="K186" s="193"/>
      <c r="L186" s="36"/>
      <c r="M186" s="194" t="s">
        <v>1</v>
      </c>
      <c r="N186" s="195" t="s">
        <v>41</v>
      </c>
      <c r="O186" s="79"/>
      <c r="P186" s="196">
        <f>O186*H186</f>
        <v>0</v>
      </c>
      <c r="Q186" s="196">
        <v>0</v>
      </c>
      <c r="R186" s="196">
        <f>Q186*H186</f>
        <v>0</v>
      </c>
      <c r="S186" s="196">
        <v>1.875</v>
      </c>
      <c r="T186" s="197">
        <f>S186*H186</f>
        <v>1.125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147</v>
      </c>
      <c r="AT186" s="198" t="s">
        <v>133</v>
      </c>
      <c r="AU186" s="198" t="s">
        <v>88</v>
      </c>
      <c r="AY186" s="16" t="s">
        <v>128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6" t="s">
        <v>88</v>
      </c>
      <c r="BK186" s="199">
        <f>ROUND(I186*H186,2)</f>
        <v>0</v>
      </c>
      <c r="BL186" s="16" t="s">
        <v>147</v>
      </c>
      <c r="BM186" s="198" t="s">
        <v>550</v>
      </c>
    </row>
    <row r="187" s="2" customFormat="1" ht="24.15" customHeight="1">
      <c r="A187" s="35"/>
      <c r="B187" s="185"/>
      <c r="C187" s="186" t="s">
        <v>310</v>
      </c>
      <c r="D187" s="186" t="s">
        <v>133</v>
      </c>
      <c r="E187" s="187" t="s">
        <v>551</v>
      </c>
      <c r="F187" s="188" t="s">
        <v>552</v>
      </c>
      <c r="G187" s="189" t="s">
        <v>142</v>
      </c>
      <c r="H187" s="190">
        <v>4</v>
      </c>
      <c r="I187" s="191"/>
      <c r="J187" s="192">
        <f>ROUND(I187*H187,2)</f>
        <v>0</v>
      </c>
      <c r="K187" s="193"/>
      <c r="L187" s="36"/>
      <c r="M187" s="194" t="s">
        <v>1</v>
      </c>
      <c r="N187" s="195" t="s">
        <v>41</v>
      </c>
      <c r="O187" s="79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147</v>
      </c>
      <c r="AT187" s="198" t="s">
        <v>133</v>
      </c>
      <c r="AU187" s="198" t="s">
        <v>88</v>
      </c>
      <c r="AY187" s="16" t="s">
        <v>128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6" t="s">
        <v>88</v>
      </c>
      <c r="BK187" s="199">
        <f>ROUND(I187*H187,2)</f>
        <v>0</v>
      </c>
      <c r="BL187" s="16" t="s">
        <v>147</v>
      </c>
      <c r="BM187" s="198" t="s">
        <v>553</v>
      </c>
    </row>
    <row r="188" s="2" customFormat="1" ht="16.5" customHeight="1">
      <c r="A188" s="35"/>
      <c r="B188" s="185"/>
      <c r="C188" s="186" t="s">
        <v>314</v>
      </c>
      <c r="D188" s="186" t="s">
        <v>133</v>
      </c>
      <c r="E188" s="187" t="s">
        <v>554</v>
      </c>
      <c r="F188" s="188" t="s">
        <v>555</v>
      </c>
      <c r="G188" s="189" t="s">
        <v>187</v>
      </c>
      <c r="H188" s="190">
        <v>36.716999999999999</v>
      </c>
      <c r="I188" s="191"/>
      <c r="J188" s="192">
        <f>ROUND(I188*H188,2)</f>
        <v>0</v>
      </c>
      <c r="K188" s="193"/>
      <c r="L188" s="36"/>
      <c r="M188" s="194" t="s">
        <v>1</v>
      </c>
      <c r="N188" s="195" t="s">
        <v>41</v>
      </c>
      <c r="O188" s="79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147</v>
      </c>
      <c r="AT188" s="198" t="s">
        <v>133</v>
      </c>
      <c r="AU188" s="198" t="s">
        <v>88</v>
      </c>
      <c r="AY188" s="16" t="s">
        <v>128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6" t="s">
        <v>88</v>
      </c>
      <c r="BK188" s="199">
        <f>ROUND(I188*H188,2)</f>
        <v>0</v>
      </c>
      <c r="BL188" s="16" t="s">
        <v>147</v>
      </c>
      <c r="BM188" s="198" t="s">
        <v>556</v>
      </c>
    </row>
    <row r="189" s="2" customFormat="1" ht="24.15" customHeight="1">
      <c r="A189" s="35"/>
      <c r="B189" s="185"/>
      <c r="C189" s="186" t="s">
        <v>319</v>
      </c>
      <c r="D189" s="186" t="s">
        <v>133</v>
      </c>
      <c r="E189" s="187" t="s">
        <v>557</v>
      </c>
      <c r="F189" s="188" t="s">
        <v>558</v>
      </c>
      <c r="G189" s="189" t="s">
        <v>187</v>
      </c>
      <c r="H189" s="190">
        <v>3.0249999999999999</v>
      </c>
      <c r="I189" s="191"/>
      <c r="J189" s="192">
        <f>ROUND(I189*H189,2)</f>
        <v>0</v>
      </c>
      <c r="K189" s="193"/>
      <c r="L189" s="36"/>
      <c r="M189" s="194" t="s">
        <v>1</v>
      </c>
      <c r="N189" s="195" t="s">
        <v>41</v>
      </c>
      <c r="O189" s="79"/>
      <c r="P189" s="196">
        <f>O189*H189</f>
        <v>0</v>
      </c>
      <c r="Q189" s="196">
        <v>0</v>
      </c>
      <c r="R189" s="196">
        <f>Q189*H189</f>
        <v>0</v>
      </c>
      <c r="S189" s="196">
        <v>0.01</v>
      </c>
      <c r="T189" s="197">
        <f>S189*H189</f>
        <v>0.030249999999999999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197</v>
      </c>
      <c r="AT189" s="198" t="s">
        <v>133</v>
      </c>
      <c r="AU189" s="198" t="s">
        <v>88</v>
      </c>
      <c r="AY189" s="16" t="s">
        <v>128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6" t="s">
        <v>88</v>
      </c>
      <c r="BK189" s="199">
        <f>ROUND(I189*H189,2)</f>
        <v>0</v>
      </c>
      <c r="BL189" s="16" t="s">
        <v>197</v>
      </c>
      <c r="BM189" s="198" t="s">
        <v>559</v>
      </c>
    </row>
    <row r="190" s="2" customFormat="1" ht="24.15" customHeight="1">
      <c r="A190" s="35"/>
      <c r="B190" s="185"/>
      <c r="C190" s="186" t="s">
        <v>325</v>
      </c>
      <c r="D190" s="186" t="s">
        <v>133</v>
      </c>
      <c r="E190" s="187" t="s">
        <v>560</v>
      </c>
      <c r="F190" s="188" t="s">
        <v>561</v>
      </c>
      <c r="G190" s="189" t="s">
        <v>187</v>
      </c>
      <c r="H190" s="190">
        <v>17.373000000000001</v>
      </c>
      <c r="I190" s="191"/>
      <c r="J190" s="192">
        <f>ROUND(I190*H190,2)</f>
        <v>0</v>
      </c>
      <c r="K190" s="193"/>
      <c r="L190" s="36"/>
      <c r="M190" s="194" t="s">
        <v>1</v>
      </c>
      <c r="N190" s="195" t="s">
        <v>41</v>
      </c>
      <c r="O190" s="79"/>
      <c r="P190" s="196">
        <f>O190*H190</f>
        <v>0</v>
      </c>
      <c r="Q190" s="196">
        <v>0</v>
      </c>
      <c r="R190" s="196">
        <f>Q190*H190</f>
        <v>0</v>
      </c>
      <c r="S190" s="196">
        <v>0.01</v>
      </c>
      <c r="T190" s="197">
        <f>S190*H190</f>
        <v>0.17373000000000002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197</v>
      </c>
      <c r="AT190" s="198" t="s">
        <v>133</v>
      </c>
      <c r="AU190" s="198" t="s">
        <v>88</v>
      </c>
      <c r="AY190" s="16" t="s">
        <v>128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6" t="s">
        <v>88</v>
      </c>
      <c r="BK190" s="199">
        <f>ROUND(I190*H190,2)</f>
        <v>0</v>
      </c>
      <c r="BL190" s="16" t="s">
        <v>197</v>
      </c>
      <c r="BM190" s="198" t="s">
        <v>562</v>
      </c>
    </row>
    <row r="191" s="12" customFormat="1" ht="20.88" customHeight="1">
      <c r="A191" s="12"/>
      <c r="B191" s="172"/>
      <c r="C191" s="12"/>
      <c r="D191" s="173" t="s">
        <v>74</v>
      </c>
      <c r="E191" s="183" t="s">
        <v>563</v>
      </c>
      <c r="F191" s="183" t="s">
        <v>564</v>
      </c>
      <c r="G191" s="12"/>
      <c r="H191" s="12"/>
      <c r="I191" s="175"/>
      <c r="J191" s="184">
        <f>BK191</f>
        <v>0</v>
      </c>
      <c r="K191" s="12"/>
      <c r="L191" s="172"/>
      <c r="M191" s="177"/>
      <c r="N191" s="178"/>
      <c r="O191" s="178"/>
      <c r="P191" s="179">
        <f>SUM(P192:P195)</f>
        <v>0</v>
      </c>
      <c r="Q191" s="178"/>
      <c r="R191" s="179">
        <f>SUM(R192:R195)</f>
        <v>0</v>
      </c>
      <c r="S191" s="178"/>
      <c r="T191" s="180">
        <f>SUM(T192:T195)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73" t="s">
        <v>82</v>
      </c>
      <c r="AT191" s="181" t="s">
        <v>74</v>
      </c>
      <c r="AU191" s="181" t="s">
        <v>88</v>
      </c>
      <c r="AY191" s="173" t="s">
        <v>128</v>
      </c>
      <c r="BK191" s="182">
        <f>SUM(BK192:BK195)</f>
        <v>0</v>
      </c>
    </row>
    <row r="192" s="2" customFormat="1" ht="21.75" customHeight="1">
      <c r="A192" s="35"/>
      <c r="B192" s="185"/>
      <c r="C192" s="186" t="s">
        <v>329</v>
      </c>
      <c r="D192" s="186" t="s">
        <v>133</v>
      </c>
      <c r="E192" s="187" t="s">
        <v>315</v>
      </c>
      <c r="F192" s="188" t="s">
        <v>565</v>
      </c>
      <c r="G192" s="189" t="s">
        <v>317</v>
      </c>
      <c r="H192" s="190">
        <v>49.798000000000002</v>
      </c>
      <c r="I192" s="191"/>
      <c r="J192" s="192">
        <f>ROUND(I192*H192,2)</f>
        <v>0</v>
      </c>
      <c r="K192" s="193"/>
      <c r="L192" s="36"/>
      <c r="M192" s="194" t="s">
        <v>1</v>
      </c>
      <c r="N192" s="195" t="s">
        <v>41</v>
      </c>
      <c r="O192" s="79"/>
      <c r="P192" s="196">
        <f>O192*H192</f>
        <v>0</v>
      </c>
      <c r="Q192" s="196">
        <v>0</v>
      </c>
      <c r="R192" s="196">
        <f>Q192*H192</f>
        <v>0</v>
      </c>
      <c r="S192" s="196">
        <v>0</v>
      </c>
      <c r="T192" s="19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147</v>
      </c>
      <c r="AT192" s="198" t="s">
        <v>133</v>
      </c>
      <c r="AU192" s="198" t="s">
        <v>138</v>
      </c>
      <c r="AY192" s="16" t="s">
        <v>128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6" t="s">
        <v>88</v>
      </c>
      <c r="BK192" s="199">
        <f>ROUND(I192*H192,2)</f>
        <v>0</v>
      </c>
      <c r="BL192" s="16" t="s">
        <v>147</v>
      </c>
      <c r="BM192" s="198" t="s">
        <v>566</v>
      </c>
    </row>
    <row r="193" s="2" customFormat="1" ht="24.15" customHeight="1">
      <c r="A193" s="35"/>
      <c r="B193" s="185"/>
      <c r="C193" s="186" t="s">
        <v>333</v>
      </c>
      <c r="D193" s="186" t="s">
        <v>133</v>
      </c>
      <c r="E193" s="187" t="s">
        <v>567</v>
      </c>
      <c r="F193" s="188" t="s">
        <v>568</v>
      </c>
      <c r="G193" s="189" t="s">
        <v>317</v>
      </c>
      <c r="H193" s="190">
        <v>448.18200000000002</v>
      </c>
      <c r="I193" s="191"/>
      <c r="J193" s="192">
        <f>ROUND(I193*H193,2)</f>
        <v>0</v>
      </c>
      <c r="K193" s="193"/>
      <c r="L193" s="36"/>
      <c r="M193" s="194" t="s">
        <v>1</v>
      </c>
      <c r="N193" s="195" t="s">
        <v>41</v>
      </c>
      <c r="O193" s="79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147</v>
      </c>
      <c r="AT193" s="198" t="s">
        <v>133</v>
      </c>
      <c r="AU193" s="198" t="s">
        <v>138</v>
      </c>
      <c r="AY193" s="16" t="s">
        <v>128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6" t="s">
        <v>88</v>
      </c>
      <c r="BK193" s="199">
        <f>ROUND(I193*H193,2)</f>
        <v>0</v>
      </c>
      <c r="BL193" s="16" t="s">
        <v>147</v>
      </c>
      <c r="BM193" s="198" t="s">
        <v>569</v>
      </c>
    </row>
    <row r="194" s="2" customFormat="1" ht="24.15" customHeight="1">
      <c r="A194" s="35"/>
      <c r="B194" s="185"/>
      <c r="C194" s="186" t="s">
        <v>337</v>
      </c>
      <c r="D194" s="186" t="s">
        <v>133</v>
      </c>
      <c r="E194" s="187" t="s">
        <v>570</v>
      </c>
      <c r="F194" s="188" t="s">
        <v>571</v>
      </c>
      <c r="G194" s="189" t="s">
        <v>317</v>
      </c>
      <c r="H194" s="190">
        <v>49.798000000000002</v>
      </c>
      <c r="I194" s="191"/>
      <c r="J194" s="192">
        <f>ROUND(I194*H194,2)</f>
        <v>0</v>
      </c>
      <c r="K194" s="193"/>
      <c r="L194" s="36"/>
      <c r="M194" s="194" t="s">
        <v>1</v>
      </c>
      <c r="N194" s="195" t="s">
        <v>41</v>
      </c>
      <c r="O194" s="79"/>
      <c r="P194" s="196">
        <f>O194*H194</f>
        <v>0</v>
      </c>
      <c r="Q194" s="196">
        <v>0</v>
      </c>
      <c r="R194" s="196">
        <f>Q194*H194</f>
        <v>0</v>
      </c>
      <c r="S194" s="196">
        <v>0</v>
      </c>
      <c r="T194" s="19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147</v>
      </c>
      <c r="AT194" s="198" t="s">
        <v>133</v>
      </c>
      <c r="AU194" s="198" t="s">
        <v>138</v>
      </c>
      <c r="AY194" s="16" t="s">
        <v>128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6" t="s">
        <v>88</v>
      </c>
      <c r="BK194" s="199">
        <f>ROUND(I194*H194,2)</f>
        <v>0</v>
      </c>
      <c r="BL194" s="16" t="s">
        <v>147</v>
      </c>
      <c r="BM194" s="198" t="s">
        <v>572</v>
      </c>
    </row>
    <row r="195" s="2" customFormat="1" ht="24.15" customHeight="1">
      <c r="A195" s="35"/>
      <c r="B195" s="185"/>
      <c r="C195" s="186" t="s">
        <v>343</v>
      </c>
      <c r="D195" s="186" t="s">
        <v>133</v>
      </c>
      <c r="E195" s="187" t="s">
        <v>573</v>
      </c>
      <c r="F195" s="188" t="s">
        <v>574</v>
      </c>
      <c r="G195" s="189" t="s">
        <v>317</v>
      </c>
      <c r="H195" s="190">
        <v>49.798000000000002</v>
      </c>
      <c r="I195" s="191"/>
      <c r="J195" s="192">
        <f>ROUND(I195*H195,2)</f>
        <v>0</v>
      </c>
      <c r="K195" s="193"/>
      <c r="L195" s="36"/>
      <c r="M195" s="194" t="s">
        <v>1</v>
      </c>
      <c r="N195" s="195" t="s">
        <v>41</v>
      </c>
      <c r="O195" s="79"/>
      <c r="P195" s="196">
        <f>O195*H195</f>
        <v>0</v>
      </c>
      <c r="Q195" s="196">
        <v>0</v>
      </c>
      <c r="R195" s="196">
        <f>Q195*H195</f>
        <v>0</v>
      </c>
      <c r="S195" s="196">
        <v>0</v>
      </c>
      <c r="T195" s="19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147</v>
      </c>
      <c r="AT195" s="198" t="s">
        <v>133</v>
      </c>
      <c r="AU195" s="198" t="s">
        <v>138</v>
      </c>
      <c r="AY195" s="16" t="s">
        <v>128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6" t="s">
        <v>88</v>
      </c>
      <c r="BK195" s="199">
        <f>ROUND(I195*H195,2)</f>
        <v>0</v>
      </c>
      <c r="BL195" s="16" t="s">
        <v>147</v>
      </c>
      <c r="BM195" s="198" t="s">
        <v>575</v>
      </c>
    </row>
    <row r="196" s="12" customFormat="1" ht="22.8" customHeight="1">
      <c r="A196" s="12"/>
      <c r="B196" s="172"/>
      <c r="C196" s="12"/>
      <c r="D196" s="173" t="s">
        <v>74</v>
      </c>
      <c r="E196" s="183" t="s">
        <v>576</v>
      </c>
      <c r="F196" s="183" t="s">
        <v>577</v>
      </c>
      <c r="G196" s="12"/>
      <c r="H196" s="12"/>
      <c r="I196" s="175"/>
      <c r="J196" s="184">
        <f>BK196</f>
        <v>0</v>
      </c>
      <c r="K196" s="12"/>
      <c r="L196" s="172"/>
      <c r="M196" s="177"/>
      <c r="N196" s="178"/>
      <c r="O196" s="178"/>
      <c r="P196" s="179">
        <f>P197</f>
        <v>0</v>
      </c>
      <c r="Q196" s="178"/>
      <c r="R196" s="179">
        <f>R197</f>
        <v>0</v>
      </c>
      <c r="S196" s="178"/>
      <c r="T196" s="180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73" t="s">
        <v>82</v>
      </c>
      <c r="AT196" s="181" t="s">
        <v>74</v>
      </c>
      <c r="AU196" s="181" t="s">
        <v>82</v>
      </c>
      <c r="AY196" s="173" t="s">
        <v>128</v>
      </c>
      <c r="BK196" s="182">
        <f>BK197</f>
        <v>0</v>
      </c>
    </row>
    <row r="197" s="2" customFormat="1" ht="16.5" customHeight="1">
      <c r="A197" s="35"/>
      <c r="B197" s="185"/>
      <c r="C197" s="186" t="s">
        <v>349</v>
      </c>
      <c r="D197" s="186" t="s">
        <v>133</v>
      </c>
      <c r="E197" s="187" t="s">
        <v>578</v>
      </c>
      <c r="F197" s="188" t="s">
        <v>577</v>
      </c>
      <c r="G197" s="189" t="s">
        <v>317</v>
      </c>
      <c r="H197" s="190">
        <v>84.382999999999996</v>
      </c>
      <c r="I197" s="191"/>
      <c r="J197" s="192">
        <f>ROUND(I197*H197,2)</f>
        <v>0</v>
      </c>
      <c r="K197" s="193"/>
      <c r="L197" s="36"/>
      <c r="M197" s="194" t="s">
        <v>1</v>
      </c>
      <c r="N197" s="195" t="s">
        <v>41</v>
      </c>
      <c r="O197" s="79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147</v>
      </c>
      <c r="AT197" s="198" t="s">
        <v>133</v>
      </c>
      <c r="AU197" s="198" t="s">
        <v>88</v>
      </c>
      <c r="AY197" s="16" t="s">
        <v>128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6" t="s">
        <v>88</v>
      </c>
      <c r="BK197" s="199">
        <f>ROUND(I197*H197,2)</f>
        <v>0</v>
      </c>
      <c r="BL197" s="16" t="s">
        <v>147</v>
      </c>
      <c r="BM197" s="198" t="s">
        <v>579</v>
      </c>
    </row>
    <row r="198" s="12" customFormat="1" ht="25.92" customHeight="1">
      <c r="A198" s="12"/>
      <c r="B198" s="172"/>
      <c r="C198" s="12"/>
      <c r="D198" s="173" t="s">
        <v>74</v>
      </c>
      <c r="E198" s="174" t="s">
        <v>580</v>
      </c>
      <c r="F198" s="174" t="s">
        <v>581</v>
      </c>
      <c r="G198" s="12"/>
      <c r="H198" s="12"/>
      <c r="I198" s="175"/>
      <c r="J198" s="176">
        <f>BK198</f>
        <v>0</v>
      </c>
      <c r="K198" s="12"/>
      <c r="L198" s="172"/>
      <c r="M198" s="177"/>
      <c r="N198" s="178"/>
      <c r="O198" s="178"/>
      <c r="P198" s="179">
        <f>P199</f>
        <v>0</v>
      </c>
      <c r="Q198" s="178"/>
      <c r="R198" s="179">
        <f>R199</f>
        <v>0.026885368900000001</v>
      </c>
      <c r="S198" s="178"/>
      <c r="T198" s="180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73" t="s">
        <v>88</v>
      </c>
      <c r="AT198" s="181" t="s">
        <v>74</v>
      </c>
      <c r="AU198" s="181" t="s">
        <v>75</v>
      </c>
      <c r="AY198" s="173" t="s">
        <v>128</v>
      </c>
      <c r="BK198" s="182">
        <f>BK199</f>
        <v>0</v>
      </c>
    </row>
    <row r="199" s="12" customFormat="1" ht="22.8" customHeight="1">
      <c r="A199" s="12"/>
      <c r="B199" s="172"/>
      <c r="C199" s="12"/>
      <c r="D199" s="173" t="s">
        <v>74</v>
      </c>
      <c r="E199" s="183" t="s">
        <v>582</v>
      </c>
      <c r="F199" s="183" t="s">
        <v>583</v>
      </c>
      <c r="G199" s="12"/>
      <c r="H199" s="12"/>
      <c r="I199" s="175"/>
      <c r="J199" s="184">
        <f>BK199</f>
        <v>0</v>
      </c>
      <c r="K199" s="12"/>
      <c r="L199" s="172"/>
      <c r="M199" s="177"/>
      <c r="N199" s="178"/>
      <c r="O199" s="178"/>
      <c r="P199" s="179">
        <f>SUM(P200:P202)</f>
        <v>0</v>
      </c>
      <c r="Q199" s="178"/>
      <c r="R199" s="179">
        <f>SUM(R200:R202)</f>
        <v>0.026885368900000001</v>
      </c>
      <c r="S199" s="178"/>
      <c r="T199" s="180">
        <f>SUM(T200:T202)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73" t="s">
        <v>88</v>
      </c>
      <c r="AT199" s="181" t="s">
        <v>74</v>
      </c>
      <c r="AU199" s="181" t="s">
        <v>82</v>
      </c>
      <c r="AY199" s="173" t="s">
        <v>128</v>
      </c>
      <c r="BK199" s="182">
        <f>SUM(BK200:BK202)</f>
        <v>0</v>
      </c>
    </row>
    <row r="200" s="2" customFormat="1" ht="24.15" customHeight="1">
      <c r="A200" s="35"/>
      <c r="B200" s="185"/>
      <c r="C200" s="186" t="s">
        <v>354</v>
      </c>
      <c r="D200" s="186" t="s">
        <v>133</v>
      </c>
      <c r="E200" s="187" t="s">
        <v>584</v>
      </c>
      <c r="F200" s="188" t="s">
        <v>585</v>
      </c>
      <c r="G200" s="189" t="s">
        <v>187</v>
      </c>
      <c r="H200" s="190">
        <v>4.7649999999999997</v>
      </c>
      <c r="I200" s="191"/>
      <c r="J200" s="192">
        <f>ROUND(I200*H200,2)</f>
        <v>0</v>
      </c>
      <c r="K200" s="193"/>
      <c r="L200" s="36"/>
      <c r="M200" s="194" t="s">
        <v>1</v>
      </c>
      <c r="N200" s="195" t="s">
        <v>41</v>
      </c>
      <c r="O200" s="79"/>
      <c r="P200" s="196">
        <f>O200*H200</f>
        <v>0</v>
      </c>
      <c r="Q200" s="196">
        <v>0.00054226000000000003</v>
      </c>
      <c r="R200" s="196">
        <f>Q200*H200</f>
        <v>0.0025838688999999999</v>
      </c>
      <c r="S200" s="196">
        <v>0</v>
      </c>
      <c r="T200" s="19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197</v>
      </c>
      <c r="AT200" s="198" t="s">
        <v>133</v>
      </c>
      <c r="AU200" s="198" t="s">
        <v>88</v>
      </c>
      <c r="AY200" s="16" t="s">
        <v>128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6" t="s">
        <v>88</v>
      </c>
      <c r="BK200" s="199">
        <f>ROUND(I200*H200,2)</f>
        <v>0</v>
      </c>
      <c r="BL200" s="16" t="s">
        <v>197</v>
      </c>
      <c r="BM200" s="198" t="s">
        <v>586</v>
      </c>
    </row>
    <row r="201" s="2" customFormat="1" ht="16.5" customHeight="1">
      <c r="A201" s="35"/>
      <c r="B201" s="185"/>
      <c r="C201" s="210" t="s">
        <v>358</v>
      </c>
      <c r="D201" s="210" t="s">
        <v>126</v>
      </c>
      <c r="E201" s="211" t="s">
        <v>587</v>
      </c>
      <c r="F201" s="212" t="s">
        <v>588</v>
      </c>
      <c r="G201" s="213" t="s">
        <v>187</v>
      </c>
      <c r="H201" s="214">
        <v>5.718</v>
      </c>
      <c r="I201" s="215"/>
      <c r="J201" s="216">
        <f>ROUND(I201*H201,2)</f>
        <v>0</v>
      </c>
      <c r="K201" s="217"/>
      <c r="L201" s="218"/>
      <c r="M201" s="219" t="s">
        <v>1</v>
      </c>
      <c r="N201" s="220" t="s">
        <v>41</v>
      </c>
      <c r="O201" s="79"/>
      <c r="P201" s="196">
        <f>O201*H201</f>
        <v>0</v>
      </c>
      <c r="Q201" s="196">
        <v>0.0042500000000000003</v>
      </c>
      <c r="R201" s="196">
        <f>Q201*H201</f>
        <v>0.0243015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265</v>
      </c>
      <c r="AT201" s="198" t="s">
        <v>126</v>
      </c>
      <c r="AU201" s="198" t="s">
        <v>88</v>
      </c>
      <c r="AY201" s="16" t="s">
        <v>128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6" t="s">
        <v>88</v>
      </c>
      <c r="BK201" s="199">
        <f>ROUND(I201*H201,2)</f>
        <v>0</v>
      </c>
      <c r="BL201" s="16" t="s">
        <v>197</v>
      </c>
      <c r="BM201" s="198" t="s">
        <v>589</v>
      </c>
    </row>
    <row r="202" s="2" customFormat="1" ht="24.15" customHeight="1">
      <c r="A202" s="35"/>
      <c r="B202" s="185"/>
      <c r="C202" s="186" t="s">
        <v>362</v>
      </c>
      <c r="D202" s="186" t="s">
        <v>133</v>
      </c>
      <c r="E202" s="187" t="s">
        <v>590</v>
      </c>
      <c r="F202" s="188" t="s">
        <v>591</v>
      </c>
      <c r="G202" s="189" t="s">
        <v>317</v>
      </c>
      <c r="H202" s="190">
        <v>0.027</v>
      </c>
      <c r="I202" s="191"/>
      <c r="J202" s="192">
        <f>ROUND(I202*H202,2)</f>
        <v>0</v>
      </c>
      <c r="K202" s="193"/>
      <c r="L202" s="36"/>
      <c r="M202" s="194" t="s">
        <v>1</v>
      </c>
      <c r="N202" s="195" t="s">
        <v>41</v>
      </c>
      <c r="O202" s="79"/>
      <c r="P202" s="196">
        <f>O202*H202</f>
        <v>0</v>
      </c>
      <c r="Q202" s="196">
        <v>0</v>
      </c>
      <c r="R202" s="196">
        <f>Q202*H202</f>
        <v>0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197</v>
      </c>
      <c r="AT202" s="198" t="s">
        <v>133</v>
      </c>
      <c r="AU202" s="198" t="s">
        <v>88</v>
      </c>
      <c r="AY202" s="16" t="s">
        <v>128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6" t="s">
        <v>88</v>
      </c>
      <c r="BK202" s="199">
        <f>ROUND(I202*H202,2)</f>
        <v>0</v>
      </c>
      <c r="BL202" s="16" t="s">
        <v>197</v>
      </c>
      <c r="BM202" s="198" t="s">
        <v>592</v>
      </c>
    </row>
    <row r="203" s="12" customFormat="1" ht="25.92" customHeight="1">
      <c r="A203" s="12"/>
      <c r="B203" s="172"/>
      <c r="C203" s="12"/>
      <c r="D203" s="173" t="s">
        <v>74</v>
      </c>
      <c r="E203" s="174" t="s">
        <v>126</v>
      </c>
      <c r="F203" s="174" t="s">
        <v>127</v>
      </c>
      <c r="G203" s="12"/>
      <c r="H203" s="12"/>
      <c r="I203" s="175"/>
      <c r="J203" s="176">
        <f>BK203</f>
        <v>0</v>
      </c>
      <c r="K203" s="12"/>
      <c r="L203" s="172"/>
      <c r="M203" s="177"/>
      <c r="N203" s="178"/>
      <c r="O203" s="178"/>
      <c r="P203" s="179">
        <f>P204</f>
        <v>0</v>
      </c>
      <c r="Q203" s="178"/>
      <c r="R203" s="179">
        <f>R204</f>
        <v>0.027300000000000001</v>
      </c>
      <c r="S203" s="178"/>
      <c r="T203" s="180">
        <f>T204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73" t="s">
        <v>138</v>
      </c>
      <c r="AT203" s="181" t="s">
        <v>74</v>
      </c>
      <c r="AU203" s="181" t="s">
        <v>75</v>
      </c>
      <c r="AY203" s="173" t="s">
        <v>128</v>
      </c>
      <c r="BK203" s="182">
        <f>BK204</f>
        <v>0</v>
      </c>
    </row>
    <row r="204" s="12" customFormat="1" ht="22.8" customHeight="1">
      <c r="A204" s="12"/>
      <c r="B204" s="172"/>
      <c r="C204" s="12"/>
      <c r="D204" s="173" t="s">
        <v>74</v>
      </c>
      <c r="E204" s="183" t="s">
        <v>593</v>
      </c>
      <c r="F204" s="183" t="s">
        <v>594</v>
      </c>
      <c r="G204" s="12"/>
      <c r="H204" s="12"/>
      <c r="I204" s="175"/>
      <c r="J204" s="184">
        <f>BK204</f>
        <v>0</v>
      </c>
      <c r="K204" s="12"/>
      <c r="L204" s="172"/>
      <c r="M204" s="177"/>
      <c r="N204" s="178"/>
      <c r="O204" s="178"/>
      <c r="P204" s="179">
        <f>SUM(P205:P206)</f>
        <v>0</v>
      </c>
      <c r="Q204" s="178"/>
      <c r="R204" s="179">
        <f>SUM(R205:R206)</f>
        <v>0.027300000000000001</v>
      </c>
      <c r="S204" s="178"/>
      <c r="T204" s="180">
        <f>SUM(T205:T206)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73" t="s">
        <v>138</v>
      </c>
      <c r="AT204" s="181" t="s">
        <v>74</v>
      </c>
      <c r="AU204" s="181" t="s">
        <v>82</v>
      </c>
      <c r="AY204" s="173" t="s">
        <v>128</v>
      </c>
      <c r="BK204" s="182">
        <f>SUM(BK205:BK206)</f>
        <v>0</v>
      </c>
    </row>
    <row r="205" s="2" customFormat="1" ht="24.15" customHeight="1">
      <c r="A205" s="35"/>
      <c r="B205" s="185"/>
      <c r="C205" s="186" t="s">
        <v>366</v>
      </c>
      <c r="D205" s="186" t="s">
        <v>133</v>
      </c>
      <c r="E205" s="187" t="s">
        <v>595</v>
      </c>
      <c r="F205" s="188" t="s">
        <v>596</v>
      </c>
      <c r="G205" s="189" t="s">
        <v>142</v>
      </c>
      <c r="H205" s="190">
        <v>130</v>
      </c>
      <c r="I205" s="191"/>
      <c r="J205" s="192">
        <f>ROUND(I205*H205,2)</f>
        <v>0</v>
      </c>
      <c r="K205" s="193"/>
      <c r="L205" s="36"/>
      <c r="M205" s="194" t="s">
        <v>1</v>
      </c>
      <c r="N205" s="195" t="s">
        <v>41</v>
      </c>
      <c r="O205" s="79"/>
      <c r="P205" s="196">
        <f>O205*H205</f>
        <v>0</v>
      </c>
      <c r="Q205" s="196">
        <v>0</v>
      </c>
      <c r="R205" s="196">
        <f>Q205*H205</f>
        <v>0</v>
      </c>
      <c r="S205" s="196">
        <v>0</v>
      </c>
      <c r="T205" s="19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137</v>
      </c>
      <c r="AT205" s="198" t="s">
        <v>133</v>
      </c>
      <c r="AU205" s="198" t="s">
        <v>88</v>
      </c>
      <c r="AY205" s="16" t="s">
        <v>128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6" t="s">
        <v>88</v>
      </c>
      <c r="BK205" s="199">
        <f>ROUND(I205*H205,2)</f>
        <v>0</v>
      </c>
      <c r="BL205" s="16" t="s">
        <v>137</v>
      </c>
      <c r="BM205" s="198" t="s">
        <v>597</v>
      </c>
    </row>
    <row r="206" s="2" customFormat="1" ht="16.5" customHeight="1">
      <c r="A206" s="35"/>
      <c r="B206" s="185"/>
      <c r="C206" s="210" t="s">
        <v>370</v>
      </c>
      <c r="D206" s="210" t="s">
        <v>126</v>
      </c>
      <c r="E206" s="211" t="s">
        <v>598</v>
      </c>
      <c r="F206" s="212" t="s">
        <v>599</v>
      </c>
      <c r="G206" s="213" t="s">
        <v>142</v>
      </c>
      <c r="H206" s="214">
        <v>130</v>
      </c>
      <c r="I206" s="215"/>
      <c r="J206" s="216">
        <f>ROUND(I206*H206,2)</f>
        <v>0</v>
      </c>
      <c r="K206" s="217"/>
      <c r="L206" s="218"/>
      <c r="M206" s="219" t="s">
        <v>1</v>
      </c>
      <c r="N206" s="220" t="s">
        <v>41</v>
      </c>
      <c r="O206" s="79"/>
      <c r="P206" s="196">
        <f>O206*H206</f>
        <v>0</v>
      </c>
      <c r="Q206" s="196">
        <v>0.00021000000000000001</v>
      </c>
      <c r="R206" s="196">
        <f>Q206*H206</f>
        <v>0.027300000000000001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600</v>
      </c>
      <c r="AT206" s="198" t="s">
        <v>126</v>
      </c>
      <c r="AU206" s="198" t="s">
        <v>88</v>
      </c>
      <c r="AY206" s="16" t="s">
        <v>128</v>
      </c>
      <c r="BE206" s="199">
        <f>IF(N206="základná",J206,0)</f>
        <v>0</v>
      </c>
      <c r="BF206" s="199">
        <f>IF(N206="znížená",J206,0)</f>
        <v>0</v>
      </c>
      <c r="BG206" s="199">
        <f>IF(N206="zákl. prenesená",J206,0)</f>
        <v>0</v>
      </c>
      <c r="BH206" s="199">
        <f>IF(N206="zníž. prenesená",J206,0)</f>
        <v>0</v>
      </c>
      <c r="BI206" s="199">
        <f>IF(N206="nulová",J206,0)</f>
        <v>0</v>
      </c>
      <c r="BJ206" s="16" t="s">
        <v>88</v>
      </c>
      <c r="BK206" s="199">
        <f>ROUND(I206*H206,2)</f>
        <v>0</v>
      </c>
      <c r="BL206" s="16" t="s">
        <v>600</v>
      </c>
      <c r="BM206" s="198" t="s">
        <v>601</v>
      </c>
    </row>
    <row r="207" s="12" customFormat="1" ht="25.92" customHeight="1">
      <c r="A207" s="12"/>
      <c r="B207" s="172"/>
      <c r="C207" s="12"/>
      <c r="D207" s="173" t="s">
        <v>74</v>
      </c>
      <c r="E207" s="174" t="s">
        <v>387</v>
      </c>
      <c r="F207" s="174" t="s">
        <v>602</v>
      </c>
      <c r="G207" s="12"/>
      <c r="H207" s="12"/>
      <c r="I207" s="175"/>
      <c r="J207" s="176">
        <f>BK207</f>
        <v>0</v>
      </c>
      <c r="K207" s="12"/>
      <c r="L207" s="172"/>
      <c r="M207" s="177"/>
      <c r="N207" s="178"/>
      <c r="O207" s="178"/>
      <c r="P207" s="179">
        <f>P208</f>
        <v>0</v>
      </c>
      <c r="Q207" s="178"/>
      <c r="R207" s="179">
        <f>R208</f>
        <v>0</v>
      </c>
      <c r="S207" s="178"/>
      <c r="T207" s="180">
        <f>T208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73" t="s">
        <v>152</v>
      </c>
      <c r="AT207" s="181" t="s">
        <v>74</v>
      </c>
      <c r="AU207" s="181" t="s">
        <v>75</v>
      </c>
      <c r="AY207" s="173" t="s">
        <v>128</v>
      </c>
      <c r="BK207" s="182">
        <f>BK208</f>
        <v>0</v>
      </c>
    </row>
    <row r="208" s="2" customFormat="1" ht="37.8" customHeight="1">
      <c r="A208" s="35"/>
      <c r="B208" s="185"/>
      <c r="C208" s="186" t="s">
        <v>375</v>
      </c>
      <c r="D208" s="186" t="s">
        <v>133</v>
      </c>
      <c r="E208" s="187" t="s">
        <v>603</v>
      </c>
      <c r="F208" s="188" t="s">
        <v>604</v>
      </c>
      <c r="G208" s="189" t="s">
        <v>352</v>
      </c>
      <c r="H208" s="221"/>
      <c r="I208" s="191"/>
      <c r="J208" s="192">
        <f>ROUND(I208*H208,2)</f>
        <v>0</v>
      </c>
      <c r="K208" s="193"/>
      <c r="L208" s="36"/>
      <c r="M208" s="222" t="s">
        <v>1</v>
      </c>
      <c r="N208" s="223" t="s">
        <v>41</v>
      </c>
      <c r="O208" s="224"/>
      <c r="P208" s="225">
        <f>O208*H208</f>
        <v>0</v>
      </c>
      <c r="Q208" s="225">
        <v>0</v>
      </c>
      <c r="R208" s="225">
        <f>Q208*H208</f>
        <v>0</v>
      </c>
      <c r="S208" s="225">
        <v>0</v>
      </c>
      <c r="T208" s="226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392</v>
      </c>
      <c r="AT208" s="198" t="s">
        <v>133</v>
      </c>
      <c r="AU208" s="198" t="s">
        <v>82</v>
      </c>
      <c r="AY208" s="16" t="s">
        <v>128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6" t="s">
        <v>88</v>
      </c>
      <c r="BK208" s="199">
        <f>ROUND(I208*H208,2)</f>
        <v>0</v>
      </c>
      <c r="BL208" s="16" t="s">
        <v>392</v>
      </c>
      <c r="BM208" s="198" t="s">
        <v>605</v>
      </c>
    </row>
    <row r="209" s="2" customFormat="1" ht="6.96" customHeight="1">
      <c r="A209" s="35"/>
      <c r="B209" s="62"/>
      <c r="C209" s="63"/>
      <c r="D209" s="63"/>
      <c r="E209" s="63"/>
      <c r="F209" s="63"/>
      <c r="G209" s="63"/>
      <c r="H209" s="63"/>
      <c r="I209" s="63"/>
      <c r="J209" s="63"/>
      <c r="K209" s="63"/>
      <c r="L209" s="36"/>
      <c r="M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</row>
  </sheetData>
  <autoFilter ref="C133:K20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2:H122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D7E00C37F0374F8A73D9AB97621524" ma:contentTypeVersion="20" ma:contentTypeDescription="Umožňuje vytvoriť nový dokument." ma:contentTypeScope="" ma:versionID="5bcbc1474b60377f88e028253c7f8445">
  <xsd:schema xmlns:xsd="http://www.w3.org/2001/XMLSchema" xmlns:xs="http://www.w3.org/2001/XMLSchema" xmlns:p="http://schemas.microsoft.com/office/2006/metadata/properties" xmlns:ns2="4dd834f4-8206-40bb-b7b1-ab042ef96366" xmlns:ns3="285d2c9b-062d-46e8-8ee7-df0d4b5b1d5f" targetNamespace="http://schemas.microsoft.com/office/2006/metadata/properties" ma:root="true" ma:fieldsID="6d80fd8553c359ac397359709bf461e1" ns2:_="" ns3:_="">
    <xsd:import namespace="4dd834f4-8206-40bb-b7b1-ab042ef96366"/>
    <xsd:import namespace="285d2c9b-062d-46e8-8ee7-df0d4b5b1d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834f4-8206-40bb-b7b1-ab042ef96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d2c9b-062d-46e8-8ee7-df0d4b5b1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5094975-1945-4a6d-8437-fd47a136ae0f}" ma:internalName="TaxCatchAll" ma:showField="CatchAllData" ma:web="285d2c9b-062d-46e8-8ee7-df0d4b5b1d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d834f4-8206-40bb-b7b1-ab042ef96366">
      <Terms xmlns="http://schemas.microsoft.com/office/infopath/2007/PartnerControls"/>
    </lcf76f155ced4ddcb4097134ff3c332f>
    <TaxCatchAll xmlns="285d2c9b-062d-46e8-8ee7-df0d4b5b1d5f" xsi:nil="true"/>
  </documentManagement>
</p:properties>
</file>

<file path=customXml/itemProps1.xml><?xml version="1.0" encoding="utf-8"?>
<ds:datastoreItem xmlns:ds="http://schemas.openxmlformats.org/officeDocument/2006/customXml" ds:itemID="{E60473D2-BF9B-4CA2-8717-749C5908DB3A}"/>
</file>

<file path=customXml/itemProps2.xml><?xml version="1.0" encoding="utf-8"?>
<ds:datastoreItem xmlns:ds="http://schemas.openxmlformats.org/officeDocument/2006/customXml" ds:itemID="{15672686-76A7-423A-AB8C-A22A7DDF01E7}"/>
</file>

<file path=customXml/itemProps3.xml><?xml version="1.0" encoding="utf-8"?>
<ds:datastoreItem xmlns:ds="http://schemas.openxmlformats.org/officeDocument/2006/customXml" ds:itemID="{6DD046CB-3B54-4CC2-9E44-ED0F628B8F34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P15\Energia16</dc:creator>
  <cp:lastModifiedBy>P15\Energia16</cp:lastModifiedBy>
  <dcterms:created xsi:type="dcterms:W3CDTF">2025-03-03T11:28:35Z</dcterms:created>
  <dcterms:modified xsi:type="dcterms:W3CDTF">2025-03-03T11:28:37Z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0x010100B1D7E00C37F0374F8A73D9AB97621524</vt:lpwstr>
  </property>
</Properties>
</file>