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mhthsk-my.sharepoint.com/personal/maria_kretovicova_mhth_sk/Documents/Pracovná plocha/VYBEROVE KONANIA/178_UPRAVA STACACIEHO MIESTA PRE AUTOCISTERNY - KE/SUTAZNE PODKLADY/"/>
    </mc:Choice>
  </mc:AlternateContent>
  <xr:revisionPtr revIDLastSave="0" documentId="8_{6A60510E-3C51-4DB5-8669-255B498CC3CA}" xr6:coauthVersionLast="47" xr6:coauthVersionMax="47" xr10:uidLastSave="{00000000-0000-0000-0000-000000000000}"/>
  <bookViews>
    <workbookView xWindow="-120" yWindow="-120" windowWidth="38640" windowHeight="21240" activeTab="1" xr2:uid="{00000000-000D-0000-FFFF-FFFF00000000}"/>
  </bookViews>
  <sheets>
    <sheet name="Rekapitulácia stavby" sheetId="1" r:id="rId1"/>
    <sheet name="01 - Spevnené plochy" sheetId="2" r:id="rId2"/>
    <sheet name="02 - Povrchová úprava žľa..." sheetId="3" r:id="rId3"/>
  </sheets>
  <definedNames>
    <definedName name="_xlnm._FilterDatabase" localSheetId="1" hidden="1">'01 - Spevnené plochy'!$C$122:$K$159</definedName>
    <definedName name="_xlnm._FilterDatabase" localSheetId="2" hidden="1">'02 - Povrchová úprava žľa...'!$C$119:$K$139</definedName>
    <definedName name="_xlnm.Print_Titles" localSheetId="1">'01 - Spevnené plochy'!$122:$122</definedName>
    <definedName name="_xlnm.Print_Titles" localSheetId="2">'02 - Povrchová úprava žľa...'!$119:$119</definedName>
    <definedName name="_xlnm.Print_Titles" localSheetId="0">'Rekapitulácia stavby'!$92:$92</definedName>
    <definedName name="_xlnm.Print_Area" localSheetId="1">'01 - Spevnené plochy'!$C$4:$J$76,'01 - Spevnené plochy'!$C$82:$J$104,'01 - Spevnené plochy'!$C$110:$J$159</definedName>
    <definedName name="_xlnm.Print_Area" localSheetId="2">'02 - Povrchová úprava žľa...'!$C$4:$J$76,'02 - Povrchová úprava žľa...'!$C$82:$J$101,'02 - Povrchová úprava žľa...'!$C$107:$J$139</definedName>
    <definedName name="_xlnm.Print_Area" localSheetId="0">'Rekapitulácia stavby'!$D$4:$AO$76,'Rekapitulácia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 s="1"/>
  <c r="J35" i="3"/>
  <c r="AX96" i="1"/>
  <c r="BI139" i="3"/>
  <c r="BH139" i="3"/>
  <c r="BG139" i="3"/>
  <c r="BE139" i="3"/>
  <c r="T139" i="3"/>
  <c r="T138" i="3"/>
  <c r="R139" i="3"/>
  <c r="R138" i="3"/>
  <c r="P139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F114" i="3"/>
  <c r="E112" i="3"/>
  <c r="F89" i="3"/>
  <c r="E87" i="3"/>
  <c r="J24" i="3"/>
  <c r="E24" i="3"/>
  <c r="J117" i="3" s="1"/>
  <c r="J23" i="3"/>
  <c r="J21" i="3"/>
  <c r="E21" i="3"/>
  <c r="J91" i="3" s="1"/>
  <c r="J20" i="3"/>
  <c r="J18" i="3"/>
  <c r="E18" i="3"/>
  <c r="F117" i="3" s="1"/>
  <c r="J17" i="3"/>
  <c r="J15" i="3"/>
  <c r="E15" i="3"/>
  <c r="F91" i="3" s="1"/>
  <c r="J14" i="3"/>
  <c r="J12" i="3"/>
  <c r="J89" i="3"/>
  <c r="E7" i="3"/>
  <c r="E110" i="3"/>
  <c r="J37" i="2"/>
  <c r="J36" i="2"/>
  <c r="AY95" i="1" s="1"/>
  <c r="J35" i="2"/>
  <c r="AX95" i="1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F117" i="2"/>
  <c r="E115" i="2"/>
  <c r="F89" i="2"/>
  <c r="E87" i="2"/>
  <c r="J24" i="2"/>
  <c r="E24" i="2"/>
  <c r="J92" i="2" s="1"/>
  <c r="J23" i="2"/>
  <c r="J21" i="2"/>
  <c r="E21" i="2"/>
  <c r="J119" i="2" s="1"/>
  <c r="J20" i="2"/>
  <c r="J18" i="2"/>
  <c r="E18" i="2"/>
  <c r="F92" i="2" s="1"/>
  <c r="J17" i="2"/>
  <c r="J15" i="2"/>
  <c r="E15" i="2"/>
  <c r="F119" i="2" s="1"/>
  <c r="J14" i="2"/>
  <c r="J12" i="2"/>
  <c r="J89" i="2"/>
  <c r="E7" i="2"/>
  <c r="E85" i="2"/>
  <c r="L90" i="1"/>
  <c r="AM90" i="1"/>
  <c r="AM89" i="1"/>
  <c r="L89" i="1"/>
  <c r="AM87" i="1"/>
  <c r="L87" i="1"/>
  <c r="L85" i="1"/>
  <c r="L84" i="1"/>
  <c r="J135" i="3"/>
  <c r="J125" i="3"/>
  <c r="BK149" i="2"/>
  <c r="BK137" i="2"/>
  <c r="J136" i="3"/>
  <c r="BK157" i="2"/>
  <c r="BK153" i="2"/>
  <c r="BK139" i="2"/>
  <c r="J149" i="2"/>
  <c r="BK144" i="2"/>
  <c r="J126" i="2"/>
  <c r="BK130" i="3"/>
  <c r="BK132" i="3"/>
  <c r="J128" i="3"/>
  <c r="J129" i="2"/>
  <c r="J137" i="3"/>
  <c r="J132" i="3"/>
  <c r="J142" i="2"/>
  <c r="J123" i="3"/>
  <c r="BK154" i="2"/>
  <c r="J146" i="2"/>
  <c r="BK134" i="2"/>
  <c r="BK133" i="2"/>
  <c r="J126" i="3"/>
  <c r="BK136" i="3"/>
  <c r="BK125" i="3"/>
  <c r="BK131" i="2"/>
  <c r="J129" i="3"/>
  <c r="J152" i="2"/>
  <c r="BK152" i="2"/>
  <c r="BK130" i="2"/>
  <c r="J135" i="2"/>
  <c r="J140" i="2"/>
  <c r="BK134" i="3"/>
  <c r="BK127" i="3"/>
  <c r="BK142" i="2"/>
  <c r="J132" i="2"/>
  <c r="BK127" i="2"/>
  <c r="BK139" i="3"/>
  <c r="BK124" i="3"/>
  <c r="BK129" i="2"/>
  <c r="J153" i="2"/>
  <c r="J143" i="2"/>
  <c r="BK135" i="2"/>
  <c r="J133" i="3"/>
  <c r="BK128" i="3"/>
  <c r="J159" i="2"/>
  <c r="BK159" i="2"/>
  <c r="J148" i="2"/>
  <c r="J147" i="2"/>
  <c r="BK146" i="2"/>
  <c r="J139" i="3"/>
  <c r="J134" i="3"/>
  <c r="J137" i="2"/>
  <c r="BK128" i="2"/>
  <c r="J144" i="2"/>
  <c r="J127" i="2"/>
  <c r="BK137" i="3"/>
  <c r="BK129" i="3"/>
  <c r="BK132" i="2"/>
  <c r="BK147" i="2"/>
  <c r="BK148" i="2"/>
  <c r="J133" i="2"/>
  <c r="J134" i="2"/>
  <c r="J157" i="2"/>
  <c r="BK151" i="2"/>
  <c r="BK126" i="3"/>
  <c r="J130" i="2"/>
  <c r="J154" i="2"/>
  <c r="J130" i="3"/>
  <c r="J124" i="3"/>
  <c r="J158" i="2"/>
  <c r="BK140" i="2"/>
  <c r="BK136" i="2"/>
  <c r="BK143" i="2"/>
  <c r="AS94" i="1"/>
  <c r="BK135" i="3"/>
  <c r="BK123" i="3"/>
  <c r="J155" i="2"/>
  <c r="BK155" i="2"/>
  <c r="BK126" i="2"/>
  <c r="J139" i="2"/>
  <c r="BK158" i="2"/>
  <c r="J128" i="2"/>
  <c r="J131" i="2"/>
  <c r="J151" i="2"/>
  <c r="J136" i="2"/>
  <c r="J127" i="3"/>
  <c r="BK133" i="3"/>
  <c r="F36" i="3"/>
  <c r="BC96" i="1" s="1"/>
  <c r="BK141" i="2" l="1"/>
  <c r="J141" i="2" s="1"/>
  <c r="J100" i="2" s="1"/>
  <c r="BK145" i="2"/>
  <c r="J145" i="2"/>
  <c r="J101" i="2"/>
  <c r="P141" i="2"/>
  <c r="R156" i="2"/>
  <c r="T138" i="2"/>
  <c r="BK150" i="2"/>
  <c r="J150" i="2" s="1"/>
  <c r="J102" i="2" s="1"/>
  <c r="T125" i="2"/>
  <c r="BK156" i="2"/>
  <c r="J156" i="2"/>
  <c r="J103" i="2"/>
  <c r="P125" i="2"/>
  <c r="T150" i="2"/>
  <c r="BK125" i="2"/>
  <c r="J125" i="2"/>
  <c r="J98" i="2"/>
  <c r="P150" i="2"/>
  <c r="R125" i="2"/>
  <c r="R150" i="2"/>
  <c r="P145" i="2"/>
  <c r="T145" i="2"/>
  <c r="P138" i="2"/>
  <c r="T156" i="2"/>
  <c r="R122" i="3"/>
  <c r="BK138" i="2"/>
  <c r="BK124" i="2" s="1"/>
  <c r="J124" i="2" s="1"/>
  <c r="J97" i="2" s="1"/>
  <c r="J138" i="2"/>
  <c r="J99" i="2"/>
  <c r="R145" i="2"/>
  <c r="R141" i="2"/>
  <c r="P122" i="3"/>
  <c r="T131" i="3"/>
  <c r="R138" i="2"/>
  <c r="P156" i="2"/>
  <c r="T122" i="3"/>
  <c r="T121" i="3" s="1"/>
  <c r="T120" i="3" s="1"/>
  <c r="P131" i="3"/>
  <c r="P121" i="3" s="1"/>
  <c r="P120" i="3" s="1"/>
  <c r="AU96" i="1" s="1"/>
  <c r="T141" i="2"/>
  <c r="BK122" i="3"/>
  <c r="BK131" i="3"/>
  <c r="J131" i="3" s="1"/>
  <c r="J99" i="3" s="1"/>
  <c r="R131" i="3"/>
  <c r="BK138" i="3"/>
  <c r="J138" i="3"/>
  <c r="J100" i="3"/>
  <c r="E85" i="3"/>
  <c r="F116" i="3"/>
  <c r="J116" i="3"/>
  <c r="J114" i="3"/>
  <c r="BF125" i="3"/>
  <c r="BF126" i="3"/>
  <c r="BF134" i="3"/>
  <c r="BF127" i="3"/>
  <c r="BF129" i="3"/>
  <c r="J92" i="3"/>
  <c r="BF123" i="3"/>
  <c r="BF132" i="3"/>
  <c r="BF136" i="3"/>
  <c r="F92" i="3"/>
  <c r="BF130" i="3"/>
  <c r="BF133" i="3"/>
  <c r="BF124" i="3"/>
  <c r="BF137" i="3"/>
  <c r="BF128" i="3"/>
  <c r="BF135" i="3"/>
  <c r="BF139" i="3"/>
  <c r="J91" i="2"/>
  <c r="E113" i="2"/>
  <c r="F120" i="2"/>
  <c r="BF128" i="2"/>
  <c r="BF134" i="2"/>
  <c r="BF135" i="2"/>
  <c r="BF136" i="2"/>
  <c r="BF139" i="2"/>
  <c r="BF140" i="2"/>
  <c r="BF142" i="2"/>
  <c r="BF144" i="2"/>
  <c r="BF147" i="2"/>
  <c r="F91" i="2"/>
  <c r="J117" i="2"/>
  <c r="J120" i="2"/>
  <c r="BF126" i="2"/>
  <c r="BF130" i="2"/>
  <c r="BF131" i="2"/>
  <c r="BF132" i="2"/>
  <c r="BF153" i="2"/>
  <c r="BF133" i="2"/>
  <c r="BF146" i="2"/>
  <c r="BF152" i="2"/>
  <c r="BF129" i="2"/>
  <c r="BF137" i="2"/>
  <c r="BF149" i="2"/>
  <c r="BF151" i="2"/>
  <c r="BF157" i="2"/>
  <c r="BF158" i="2"/>
  <c r="BF127" i="2"/>
  <c r="BF143" i="2"/>
  <c r="BF148" i="2"/>
  <c r="BF154" i="2"/>
  <c r="BF155" i="2"/>
  <c r="BF159" i="2"/>
  <c r="F33" i="3"/>
  <c r="AZ96" i="1" s="1"/>
  <c r="F36" i="2"/>
  <c r="BC95" i="1"/>
  <c r="BC94" i="1"/>
  <c r="W32" i="1"/>
  <c r="F37" i="3"/>
  <c r="BD96" i="1" s="1"/>
  <c r="F37" i="2"/>
  <c r="BD95" i="1" s="1"/>
  <c r="F35" i="2"/>
  <c r="BB95" i="1"/>
  <c r="J33" i="3"/>
  <c r="AV96" i="1"/>
  <c r="F33" i="2"/>
  <c r="AZ95" i="1" s="1"/>
  <c r="J33" i="2"/>
  <c r="AV95" i="1" s="1"/>
  <c r="F35" i="3"/>
  <c r="BB96" i="1"/>
  <c r="T124" i="2" l="1"/>
  <c r="T123" i="2" s="1"/>
  <c r="R124" i="2"/>
  <c r="R123" i="2" s="1"/>
  <c r="BK121" i="3"/>
  <c r="J121" i="3"/>
  <c r="J97" i="3"/>
  <c r="R121" i="3"/>
  <c r="R120" i="3" s="1"/>
  <c r="P124" i="2"/>
  <c r="P123" i="2"/>
  <c r="AU95" i="1" s="1"/>
  <c r="AU94" i="1" s="1"/>
  <c r="J122" i="3"/>
  <c r="J98" i="3"/>
  <c r="BK123" i="2"/>
  <c r="J123" i="2"/>
  <c r="J96" i="2" s="1"/>
  <c r="BB94" i="1"/>
  <c r="AX94" i="1" s="1"/>
  <c r="AZ94" i="1"/>
  <c r="W29" i="1"/>
  <c r="F34" i="3"/>
  <c r="BA96" i="1"/>
  <c r="F34" i="2"/>
  <c r="BA95" i="1" s="1"/>
  <c r="AY94" i="1"/>
  <c r="J34" i="2"/>
  <c r="AW95" i="1"/>
  <c r="AT95" i="1"/>
  <c r="BD94" i="1"/>
  <c r="W33" i="1"/>
  <c r="J34" i="3"/>
  <c r="AW96" i="1" s="1"/>
  <c r="AT96" i="1" s="1"/>
  <c r="BK120" i="3" l="1"/>
  <c r="J120" i="3" s="1"/>
  <c r="J96" i="3" s="1"/>
  <c r="AV94" i="1"/>
  <c r="AK29" i="1" s="1"/>
  <c r="W31" i="1"/>
  <c r="BA94" i="1"/>
  <c r="AW94" i="1"/>
  <c r="AK30" i="1" s="1"/>
  <c r="J30" i="2"/>
  <c r="AG95" i="1"/>
  <c r="J39" i="2" l="1"/>
  <c r="AN95" i="1"/>
  <c r="J30" i="3"/>
  <c r="AG96" i="1"/>
  <c r="W30" i="1"/>
  <c r="AT94" i="1"/>
  <c r="J39" i="3" l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<sst xmlns="http://schemas.openxmlformats.org/spreadsheetml/2006/main" count="1050" uniqueCount="284">
  <si>
    <t>Export Komplet</t>
  </si>
  <si>
    <t/>
  </si>
  <si>
    <t>2.0</t>
  </si>
  <si>
    <t>False</t>
  </si>
  <si>
    <t>{fbe49011-40a8-4124-96eb-54595b36f441}</t>
  </si>
  <si>
    <t>&gt;&gt;  skryté stĺpce  &lt;&lt;</t>
  </si>
  <si>
    <t>0,01</t>
  </si>
  <si>
    <t>23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</si>
  <si>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</si>
  <si>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</si>
  <si>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</si>
  <si>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</si>
  <si>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</si>
  <si>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25-06-01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</si>
  <si>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</si>
  <si>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</si>
  <si>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Úprava stáčacieho miesta pre autocisterny</t>
  </si>
  <si>
    <t>JKSO:</t>
  </si>
  <si>
    <t>KS:</t>
  </si>
  <si>
    <t>Miesto:</t>
  </si>
  <si>
    <t>Košice</t>
  </si>
  <si>
    <t>Dátum:</t>
  </si>
  <si>
    <t>1. 6. 2025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</si>
  <si>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</si>
  <si>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</si>
  <si>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</si>
  <si>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</si>
  <si>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</si>
  <si>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</si>
  <si>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</si>
  <si>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>Architekt Dzurco sro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</si>
  <si>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</si>
  <si>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</si>
  <si>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</si>
  <si>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</si>
  <si>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</si>
  <si>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</si>
  <si>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</si>
  <si>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</si>
  <si>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</si>
  <si>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</si>
  <si>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</si>
  <si>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</si>
  <si>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</si>
  <si>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</si>
  <si>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</si>
  <si>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</si>
  <si>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</si>
  <si>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</si>
  <si>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</si>
  <si>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</si>
  <si>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</si>
  <si>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</si>
  <si>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</si>
  <si>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</si>
  <si>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</si>
  <si>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</si>
  <si>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</si>
  <si>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</si>
  <si>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</si>
  <si>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</si>
  <si>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</si>
  <si>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</si>
  <si>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</si>
  <si>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</si>
  <si>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</si>
  <si>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</si>
  <si>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</si>
  <si>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</si>
  <si>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</si>
  <si>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</si>
  <si>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</si>
  <si>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</si>
  <si>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</si>
  <si>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</si>
  <si>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</si>
  <si>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</si>
  <si>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</si>
  <si>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</si>
  <si>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</si>
  <si>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Spevnené plochy</t>
  </si>
  <si>
    <t>STA</t>
  </si>
  <si>
    <t>1</t>
  </si>
  <si>
    <t>{b74f4745-a194-4c6d-a973-8733fac5d27b}</t>
  </si>
  <si>
    <t>02</t>
  </si>
  <si>
    <t>Povrchová úprava žľabu a spevnenej plochy</t>
  </si>
  <si>
    <t>{c39f2e3c-daaa-40ae-93c9-4aec60f6d835}</t>
  </si>
  <si>
    <t>KRYCÍ LIST ROZPOČTU</t>
  </si>
  <si>
    <t>Objekt:</t>
  </si>
  <si>
    <t>01 - Spevnené plochy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</si>
  <si>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</si>
  <si>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</si>
  <si>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</si>
  <si>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</si>
  <si>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</si>
  <si>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</si>
  <si>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</si>
  <si>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</si>
  <si>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</si>
  <si>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</si>
  <si>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</si>
  <si>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</si>
  <si>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</si>
  <si>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</si>
  <si>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</si>
  <si>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</si>
  <si>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</si>
  <si>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</si>
  <si>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</si>
  <si>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</si>
  <si>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</si>
  <si>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</si>
  <si>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</si>
  <si>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</si>
  <si>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</si>
  <si>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</si>
  <si>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</si>
  <si>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</si>
  <si>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</si>
  <si>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113107132.S</t>
  </si>
  <si>
    <t>Odstránenie krytu v ploche do 200 m2 z betónu prostého, hr. vrstvy 150 do 300 mm,  -0,50000t</t>
  </si>
  <si>
    <t>m2</t>
  </si>
  <si>
    <t>4</t>
  </si>
  <si>
    <t>2</t>
  </si>
  <si>
    <t>-490529041</t>
  </si>
  <si>
    <t>113107143.S</t>
  </si>
  <si>
    <t>Odstránenie krytu asfaltového v ploche do 200 m2, hr. nad 100 do 150 mm,  -0,37500t</t>
  </si>
  <si>
    <t>-1998571809</t>
  </si>
  <si>
    <t>3</t>
  </si>
  <si>
    <t>113307123.S</t>
  </si>
  <si>
    <t>Odstránenie podkladu v ploche do 200 m2 z kameniva hrubého drveného, hr.200 do 300 mm,  -0,40000t</t>
  </si>
  <si>
    <t>1783176901</t>
  </si>
  <si>
    <t>121101111.S</t>
  </si>
  <si>
    <t>Odstránenie ornice s vodor. premiestn. na hromady, so zložením na vzdialenosť do 100 m a do 100m3</t>
  </si>
  <si>
    <t>m3</t>
  </si>
  <si>
    <t>-575807557</t>
  </si>
  <si>
    <t>5</t>
  </si>
  <si>
    <t>122201101.S</t>
  </si>
  <si>
    <t>Odkopávka a prekopávka nezapažená v hornine 3, do 100 m3</t>
  </si>
  <si>
    <t>6</t>
  </si>
  <si>
    <t>122201109.S</t>
  </si>
  <si>
    <t>Odkopávky a prekopávky nezapažené. Príplatok k cenám za lepivosť horniny 3 - vyskova uprava terenu pre podkladku dlazby</t>
  </si>
  <si>
    <t>7</t>
  </si>
  <si>
    <t>162501102.S</t>
  </si>
  <si>
    <t>Vodorovné premiestnenie výkopku po spevnenej ceste z horniny tr.1-4, do 100 m3 na vzdialenosť do 3000 m</t>
  </si>
  <si>
    <t>-1135120676</t>
  </si>
  <si>
    <t>8</t>
  </si>
  <si>
    <t>162501105.S</t>
  </si>
  <si>
    <t>Vodorovné premiestnenie výkopku po spevnenej ceste z horniny tr.1-4, do 100 m3, príplatok k cene za každých ďalšich a začatých 1000 m</t>
  </si>
  <si>
    <t>-1667678569</t>
  </si>
  <si>
    <t>9</t>
  </si>
  <si>
    <t>167101102.S</t>
  </si>
  <si>
    <t>Nakladanie neuľahnutého výkopku z hornín tr.1-4 nad 100 do 1000 m3</t>
  </si>
  <si>
    <t>1549348193</t>
  </si>
  <si>
    <t>10</t>
  </si>
  <si>
    <t>171201101.S</t>
  </si>
  <si>
    <t>Uloženie sypaniny na skládky do násypov s rozprestretím sypaniny vo vrstvách a s hrubým urovnaním nezhutnených</t>
  </si>
  <si>
    <t>-77762899</t>
  </si>
  <si>
    <t>11</t>
  </si>
  <si>
    <t>171209002.S</t>
  </si>
  <si>
    <t>Poplatok za skladovanie - zemina a kamenivo (17 05) ostatné</t>
  </si>
  <si>
    <t>t</t>
  </si>
  <si>
    <t>-1607031749</t>
  </si>
  <si>
    <t>12</t>
  </si>
  <si>
    <t>181101102.S</t>
  </si>
  <si>
    <t>Úprava pláne v zárezoch v hornine 1-4 so zhutnením</t>
  </si>
  <si>
    <t>2102984020</t>
  </si>
  <si>
    <t>Zvislé a kompletné konštrukcie</t>
  </si>
  <si>
    <t>13</t>
  </si>
  <si>
    <t>311351103.Sp</t>
  </si>
  <si>
    <t>Debnenie čela betónovej cesty jednostranné zhotovenie-tradičné</t>
  </si>
  <si>
    <t>-567649789</t>
  </si>
  <si>
    <t>14</t>
  </si>
  <si>
    <t>311351104.Sp</t>
  </si>
  <si>
    <t>Debnenie jednostranné odstránenie-tradičné</t>
  </si>
  <si>
    <t>2023602128</t>
  </si>
  <si>
    <t>Komunikácie</t>
  </si>
  <si>
    <t>15</t>
  </si>
  <si>
    <t>564661111.Sp</t>
  </si>
  <si>
    <t>Podklad z kameniva hrubého drveného veľ. 0-200 mm s rozprestretím a zhutnením, po zhutnení hr. 200 mm</t>
  </si>
  <si>
    <t>-816702414</t>
  </si>
  <si>
    <t>16</t>
  </si>
  <si>
    <t>564762111.Sp</t>
  </si>
  <si>
    <t>Podklad alebo kryt z kameniva hrubého drveného veľ. 0-63 mm (vibr.štrk) po zhut.hr. 200 mm</t>
  </si>
  <si>
    <t>703318693</t>
  </si>
  <si>
    <t>17</t>
  </si>
  <si>
    <t>581130315.Sp</t>
  </si>
  <si>
    <t>Kryt cementobetónový cestných komunikácií skupiny CB III pre TDZ IV, V a VI, hr. 200 mm, povrchová úprava metličkovaním</t>
  </si>
  <si>
    <t>-945096142</t>
  </si>
  <si>
    <t>Úpravy povrchov, podlahy, osadenie</t>
  </si>
  <si>
    <t>18</t>
  </si>
  <si>
    <t>62460112199.SP</t>
  </si>
  <si>
    <t>Tmelenie dilatačných škár cestného betónu (s dodaním hmôt) Polymérmi modifikovaná asfaltová zálievková hmota podľa STN EN 14188-1, typ N2</t>
  </si>
  <si>
    <t>m</t>
  </si>
  <si>
    <t>-322086374</t>
  </si>
  <si>
    <t>19</t>
  </si>
  <si>
    <t>631362442.S</t>
  </si>
  <si>
    <t>Výstuž mazanín z betónov (z kameniva) a z ľahkých betónov zo sietí KARI, priemer drôtu 8/8 mm, veľkosť oka 150x150 mm</t>
  </si>
  <si>
    <t>-1568644087</t>
  </si>
  <si>
    <t>20</t>
  </si>
  <si>
    <t>632001011.S</t>
  </si>
  <si>
    <t>Zhotovenie separačnej fólie v podlahových vrstvách z PE</t>
  </si>
  <si>
    <t>-1275499076</t>
  </si>
  <si>
    <t>21</t>
  </si>
  <si>
    <t>M</t>
  </si>
  <si>
    <t>283290003500</t>
  </si>
  <si>
    <t>Oddeľovacia fólia</t>
  </si>
  <si>
    <t>-1658564641</t>
  </si>
  <si>
    <t>Ostatné konštrukcie a práce-búranie</t>
  </si>
  <si>
    <t>22</t>
  </si>
  <si>
    <t>919735113.S</t>
  </si>
  <si>
    <t>Rezanie existujúceho asfaltového krytu alebo podkladu hĺbky nad 100 do 150 mm</t>
  </si>
  <si>
    <t>69036299</t>
  </si>
  <si>
    <t>919735124.S</t>
  </si>
  <si>
    <t>Rezanie existujúceho betónového krytu alebo podkladu hĺbky nad 150 do 200 mm</t>
  </si>
  <si>
    <t>641824530</t>
  </si>
  <si>
    <t>24</t>
  </si>
  <si>
    <t>979081111.S</t>
  </si>
  <si>
    <t>Odvoz sutiny a vybúraných hmôt na skládku do 1 km</t>
  </si>
  <si>
    <t>797106486</t>
  </si>
  <si>
    <t>25</t>
  </si>
  <si>
    <t>979081121.S</t>
  </si>
  <si>
    <t>Odvoz sutiny a vybúraných hmôt na skládku za každý ďalší 1 km</t>
  </si>
  <si>
    <t>-1122355759</t>
  </si>
  <si>
    <t>26</t>
  </si>
  <si>
    <t>979089012.S</t>
  </si>
  <si>
    <t>Poplatok za skládku - betón, tehly, dlaždice (17 01) ostatné</t>
  </si>
  <si>
    <t>-1659865250</t>
  </si>
  <si>
    <t>99</t>
  </si>
  <si>
    <t>Presun hmôt HSV</t>
  </si>
  <si>
    <t>27</t>
  </si>
  <si>
    <t>76791481998.Sp</t>
  </si>
  <si>
    <t>Demontáž uloženie pre opätovné použitie a spätná montáž - oceľové pozinkované rošty žľabov</t>
  </si>
  <si>
    <t>-1705667576</t>
  </si>
  <si>
    <t>28</t>
  </si>
  <si>
    <t>76791481999.Sp</t>
  </si>
  <si>
    <t>Demontáž - oceľové stĺpiky bezpečnostnej zábrany, výšky do 1,3 m,  -0,003t</t>
  </si>
  <si>
    <t>ks</t>
  </si>
  <si>
    <t>-1236664926</t>
  </si>
  <si>
    <t>29</t>
  </si>
  <si>
    <t>998224111.S</t>
  </si>
  <si>
    <t>Presun hmôt pre pozemné komunikácie s krytom monolitickým betónovým akejkoľvek dĺžky objektu</t>
  </si>
  <si>
    <t>1772090463</t>
  </si>
  <si>
    <t>02 - Povrchová úprava žľabu a spevnenej plochy</t>
  </si>
  <si>
    <t>63200105195.Sp</t>
  </si>
  <si>
    <t>Zhotovenie jednonásobného penetračného náteru pre potery a stierky</t>
  </si>
  <si>
    <t>-25039804</t>
  </si>
  <si>
    <t>585520008700.Sp</t>
  </si>
  <si>
    <t>Penetračný náter ASODUR- SG3 (podklad pre ASODUR- B351)</t>
  </si>
  <si>
    <t>-1487898449</t>
  </si>
  <si>
    <t>63200105196.Sp</t>
  </si>
  <si>
    <t xml:space="preserve">Aplikácia ochranného náteru betónu- chemický odolný napr. epoxid. živica ASODUR-B351 </t>
  </si>
  <si>
    <t>1750220169</t>
  </si>
  <si>
    <t>585520008701.Sp</t>
  </si>
  <si>
    <t>Epoxid. živica  ASODUR- B351</t>
  </si>
  <si>
    <t>1482810382</t>
  </si>
  <si>
    <t>63200105198.Sp</t>
  </si>
  <si>
    <t>Zhotovenie jednonásobného adhézneho mostíka pre potery a stierky</t>
  </si>
  <si>
    <t>-2136563825</t>
  </si>
  <si>
    <t>585520008702.Sp</t>
  </si>
  <si>
    <t>Adhézny mostík ASOCRET-HS-FLEX (podklad pre ASOCRET- BIS-5/40)</t>
  </si>
  <si>
    <t>-568323393</t>
  </si>
  <si>
    <t>632451415.Sp</t>
  </si>
  <si>
    <t>Doplnenie cementového poteru s plochou jednotlivo (bez dodania hmôt) do 4 m2 a hr. do 10 mm- montáž</t>
  </si>
  <si>
    <t>-978903146</t>
  </si>
  <si>
    <t>585520008703.Sp</t>
  </si>
  <si>
    <t>Opravná a vyrovnávacia hmota na báze cementu,, vo vonkajších aj vnútorných priestoroch, hr. 10 mm- reprofilačná malta napr. ASOCRET-BIS-5/40-hr.10mm- materiál</t>
  </si>
  <si>
    <t>-638182374</t>
  </si>
  <si>
    <t>96508141200.Sp</t>
  </si>
  <si>
    <t>Búranie podlahy a zvislých plôch z ochranného poteru liateho hr. 10mm, -0,02900t</t>
  </si>
  <si>
    <t>57162715</t>
  </si>
  <si>
    <t>1808558641</t>
  </si>
  <si>
    <t>326739979</t>
  </si>
  <si>
    <t>979082111.S</t>
  </si>
  <si>
    <t>Vnútrostavenisková doprava sutiny a vybúraných hmôt do 10 m</t>
  </si>
  <si>
    <t>1928218300</t>
  </si>
  <si>
    <t>979082121.S</t>
  </si>
  <si>
    <t>Vnútrostavenisková doprava sutiny a vybúraných hmôt za každých ďalších 5 m</t>
  </si>
  <si>
    <t>-1916050006</t>
  </si>
  <si>
    <t>Poplatok za skladovanie - betón, tehly, dlaždice (17 01) ostatné</t>
  </si>
  <si>
    <t>-652330589</t>
  </si>
  <si>
    <t>999281111</t>
  </si>
  <si>
    <t>Presun hmôt pre opravy a údržbu objektov vrátane vonkajších plášťov výšky do 25 m</t>
  </si>
  <si>
    <t>-1365304664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</si>
</sst>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4" fontId="33" fillId="3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>
      <c r="AR2" s="166" t="s">
        <v>5</v>
      </c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11</v>
      </c>
    </row>
    <row r="5" spans="1:74" ht="12" customHeight="1">
      <c r="B5" s="16"/>
      <c r="D5" s="20" t="s">
        <v>12</v>
      </c>
      <c r="K5" s="200" t="s">
        <v>13</v>
      </c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R5" s="16"/>
      <c r="BE5" s="197" t="s">
        <v>14</v>
      </c>
      <c r="BS5" s="13" t="s">
        <v>6</v>
      </c>
    </row>
    <row r="6" spans="1:74" ht="36.950000000000003" customHeight="1">
      <c r="B6" s="16"/>
      <c r="D6" s="22" t="s">
        <v>15</v>
      </c>
      <c r="K6" s="201" t="s">
        <v>16</v>
      </c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R6" s="16"/>
      <c r="BE6" s="198"/>
      <c r="BS6" s="13" t="s">
        <v>6</v>
      </c>
    </row>
    <row r="7" spans="1:74" ht="12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98"/>
      <c r="BS7" s="13" t="s">
        <v>6</v>
      </c>
    </row>
    <row r="8" spans="1:74" ht="12" customHeight="1">
      <c r="B8" s="16"/>
      <c r="D8" s="23" t="s">
        <v>19</v>
      </c>
      <c r="K8" s="21" t="s">
        <v>20</v>
      </c>
      <c r="AK8" s="23" t="s">
        <v>21</v>
      </c>
      <c r="AN8" s="24" t="s">
        <v>22</v>
      </c>
      <c r="AR8" s="16"/>
      <c r="BE8" s="198"/>
      <c r="BS8" s="13" t="s">
        <v>6</v>
      </c>
    </row>
    <row r="9" spans="1:74" ht="14.45" customHeight="1">
      <c r="B9" s="16"/>
      <c r="AR9" s="16"/>
      <c r="BE9" s="198"/>
      <c r="BS9" s="13" t="s">
        <v>6</v>
      </c>
    </row>
    <row r="10" spans="1:74" ht="12" customHeight="1">
      <c r="B10" s="16"/>
      <c r="D10" s="23" t="s">
        <v>23</v>
      </c>
      <c r="AK10" s="23" t="s">
        <v>24</v>
      </c>
      <c r="AN10" s="21" t="s">
        <v>1</v>
      </c>
      <c r="AR10" s="16"/>
      <c r="BE10" s="198"/>
      <c r="BS10" s="13" t="s">
        <v>6</v>
      </c>
    </row>
    <row r="11" spans="1:74" ht="18.399999999999999" customHeight="1">
      <c r="B11" s="16"/>
      <c r="E11" s="21" t="s">
        <v>25</v>
      </c>
      <c r="AK11" s="23" t="s">
        <v>26</v>
      </c>
      <c r="AN11" s="21" t="s">
        <v>1</v>
      </c>
      <c r="AR11" s="16"/>
      <c r="BE11" s="198"/>
      <c r="BS11" s="13" t="s">
        <v>6</v>
      </c>
    </row>
    <row r="12" spans="1:74" ht="6.95" customHeight="1">
      <c r="B12" s="16"/>
      <c r="AR12" s="16"/>
      <c r="BE12" s="198"/>
      <c r="BS12" s="13" t="s">
        <v>6</v>
      </c>
    </row>
    <row r="13" spans="1:74" ht="12" customHeight="1">
      <c r="B13" s="16"/>
      <c r="D13" s="23" t="s">
        <v>27</v>
      </c>
      <c r="AK13" s="23" t="s">
        <v>24</v>
      </c>
      <c r="AN13" s="25" t="s">
        <v>28</v>
      </c>
      <c r="AR13" s="16"/>
      <c r="BE13" s="198"/>
      <c r="BS13" s="13" t="s">
        <v>6</v>
      </c>
    </row>
    <row r="14" spans="1:74" ht="12.75">
      <c r="B14" s="16"/>
      <c r="E14" s="202" t="s">
        <v>28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3" t="s">
        <v>26</v>
      </c>
      <c r="AN14" s="25" t="s">
        <v>28</v>
      </c>
      <c r="AR14" s="16"/>
      <c r="BE14" s="198"/>
      <c r="BS14" s="13" t="s">
        <v>6</v>
      </c>
    </row>
    <row r="15" spans="1:74" ht="6.95" customHeight="1">
      <c r="B15" s="16"/>
      <c r="AR15" s="16"/>
      <c r="BE15" s="198"/>
      <c r="BS15" s="13" t="s">
        <v>3</v>
      </c>
    </row>
    <row r="16" spans="1:74" ht="12" customHeight="1">
      <c r="B16" s="16"/>
      <c r="D16" s="23" t="s">
        <v>29</v>
      </c>
      <c r="AK16" s="23" t="s">
        <v>24</v>
      </c>
      <c r="AN16" s="21" t="s">
        <v>1</v>
      </c>
      <c r="AR16" s="16"/>
      <c r="BE16" s="198"/>
      <c r="BS16" s="13" t="s">
        <v>3</v>
      </c>
    </row>
    <row r="17" spans="2:71" ht="18.399999999999999" customHeight="1">
      <c r="B17" s="16"/>
      <c r="E17" s="21" t="s">
        <v>30</v>
      </c>
      <c r="AK17" s="23" t="s">
        <v>26</v>
      </c>
      <c r="AN17" s="21" t="s">
        <v>1</v>
      </c>
      <c r="AR17" s="16"/>
      <c r="BE17" s="198"/>
      <c r="BS17" s="13" t="s">
        <v>31</v>
      </c>
    </row>
    <row r="18" spans="2:71" ht="6.95" customHeight="1">
      <c r="B18" s="16"/>
      <c r="AR18" s="16"/>
      <c r="BE18" s="198"/>
      <c r="BS18" s="13" t="s">
        <v>6</v>
      </c>
    </row>
    <row r="19" spans="2:71" ht="12" customHeight="1">
      <c r="B19" s="16"/>
      <c r="D19" s="23" t="s">
        <v>32</v>
      </c>
      <c r="AK19" s="23" t="s">
        <v>24</v>
      </c>
      <c r="AN19" s="21" t="s">
        <v>1</v>
      </c>
      <c r="AR19" s="16"/>
      <c r="BE19" s="198"/>
      <c r="BS19" s="13" t="s">
        <v>6</v>
      </c>
    </row>
    <row r="20" spans="2:71" ht="18.399999999999999" customHeight="1">
      <c r="B20" s="16"/>
      <c r="E20" s="21" t="s">
        <v>30</v>
      </c>
      <c r="AK20" s="23" t="s">
        <v>26</v>
      </c>
      <c r="AN20" s="21" t="s">
        <v>1</v>
      </c>
      <c r="AR20" s="16"/>
      <c r="BE20" s="198"/>
      <c r="BS20" s="13" t="s">
        <v>31</v>
      </c>
    </row>
    <row r="21" spans="2:71" ht="6.95" customHeight="1">
      <c r="B21" s="16"/>
      <c r="AR21" s="16"/>
      <c r="BE21" s="198"/>
    </row>
    <row r="22" spans="2:71" ht="12" customHeight="1">
      <c r="B22" s="16"/>
      <c r="D22" s="23" t="s">
        <v>33</v>
      </c>
      <c r="AR22" s="16"/>
      <c r="BE22" s="198"/>
    </row>
    <row r="23" spans="2:71" ht="16.5" customHeight="1">
      <c r="B23" s="16"/>
      <c r="E23" s="204" t="s">
        <v>1</v>
      </c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4"/>
      <c r="AL23" s="204"/>
      <c r="AM23" s="204"/>
      <c r="AN23" s="204"/>
      <c r="AR23" s="16"/>
      <c r="BE23" s="198"/>
    </row>
    <row r="24" spans="2:71" ht="6.95" customHeight="1">
      <c r="B24" s="16"/>
      <c r="AR24" s="16"/>
      <c r="BE24" s="198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98"/>
    </row>
    <row r="26" spans="2:71" s="1" customFormat="1" ht="25.9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205">
        <f>ROUND(AG94,2)</f>
        <v>0</v>
      </c>
      <c r="AL26" s="206"/>
      <c r="AM26" s="206"/>
      <c r="AN26" s="206"/>
      <c r="AO26" s="206"/>
      <c r="AR26" s="28"/>
      <c r="BE26" s="198"/>
    </row>
    <row r="27" spans="2:71" s="1" customFormat="1" ht="6.95" customHeight="1">
      <c r="B27" s="28"/>
      <c r="AR27" s="28"/>
      <c r="BE27" s="198"/>
    </row>
    <row r="28" spans="2:71" s="1" customFormat="1" ht="12.75">
      <c r="B28" s="28"/>
      <c r="L28" s="207" t="s">
        <v>35</v>
      </c>
      <c r="M28" s="207"/>
      <c r="N28" s="207"/>
      <c r="O28" s="207"/>
      <c r="P28" s="207"/>
      <c r="W28" s="207" t="s">
        <v>36</v>
      </c>
      <c r="X28" s="207"/>
      <c r="Y28" s="207"/>
      <c r="Z28" s="207"/>
      <c r="AA28" s="207"/>
      <c r="AB28" s="207"/>
      <c r="AC28" s="207"/>
      <c r="AD28" s="207"/>
      <c r="AE28" s="207"/>
      <c r="AK28" s="207" t="s">
        <v>37</v>
      </c>
      <c r="AL28" s="207"/>
      <c r="AM28" s="207"/>
      <c r="AN28" s="207"/>
      <c r="AO28" s="207"/>
      <c r="AR28" s="28"/>
      <c r="BE28" s="198"/>
    </row>
    <row r="29" spans="2:71" s="2" customFormat="1" ht="14.45" customHeight="1">
      <c r="B29" s="32"/>
      <c r="D29" s="23" t="s">
        <v>38</v>
      </c>
      <c r="F29" s="33" t="s">
        <v>39</v>
      </c>
      <c r="L29" s="189">
        <v>0.23</v>
      </c>
      <c r="M29" s="188"/>
      <c r="N29" s="188"/>
      <c r="O29" s="188"/>
      <c r="P29" s="188"/>
      <c r="Q29" s="34"/>
      <c r="R29" s="34"/>
      <c r="S29" s="34"/>
      <c r="T29" s="34"/>
      <c r="U29" s="34"/>
      <c r="V29" s="34"/>
      <c r="W29" s="187">
        <f>ROUND(AZ94, 2)</f>
        <v>0</v>
      </c>
      <c r="X29" s="188"/>
      <c r="Y29" s="188"/>
      <c r="Z29" s="188"/>
      <c r="AA29" s="188"/>
      <c r="AB29" s="188"/>
      <c r="AC29" s="188"/>
      <c r="AD29" s="188"/>
      <c r="AE29" s="188"/>
      <c r="AF29" s="34"/>
      <c r="AG29" s="34"/>
      <c r="AH29" s="34"/>
      <c r="AI29" s="34"/>
      <c r="AJ29" s="34"/>
      <c r="AK29" s="187">
        <f>ROUND(AV94, 2)</f>
        <v>0</v>
      </c>
      <c r="AL29" s="188"/>
      <c r="AM29" s="188"/>
      <c r="AN29" s="188"/>
      <c r="AO29" s="188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99"/>
    </row>
    <row r="30" spans="2:71" s="2" customFormat="1" ht="14.45" customHeight="1">
      <c r="B30" s="32"/>
      <c r="F30" s="33" t="s">
        <v>40</v>
      </c>
      <c r="L30" s="189">
        <v>0.23</v>
      </c>
      <c r="M30" s="188"/>
      <c r="N30" s="188"/>
      <c r="O30" s="188"/>
      <c r="P30" s="188"/>
      <c r="Q30" s="34"/>
      <c r="R30" s="34"/>
      <c r="S30" s="34"/>
      <c r="T30" s="34"/>
      <c r="U30" s="34"/>
      <c r="V30" s="34"/>
      <c r="W30" s="187">
        <f>ROUND(BA94, 2)</f>
        <v>0</v>
      </c>
      <c r="X30" s="188"/>
      <c r="Y30" s="188"/>
      <c r="Z30" s="188"/>
      <c r="AA30" s="188"/>
      <c r="AB30" s="188"/>
      <c r="AC30" s="188"/>
      <c r="AD30" s="188"/>
      <c r="AE30" s="188"/>
      <c r="AF30" s="34"/>
      <c r="AG30" s="34"/>
      <c r="AH30" s="34"/>
      <c r="AI30" s="34"/>
      <c r="AJ30" s="34"/>
      <c r="AK30" s="187">
        <f>ROUND(AW94, 2)</f>
        <v>0</v>
      </c>
      <c r="AL30" s="188"/>
      <c r="AM30" s="188"/>
      <c r="AN30" s="188"/>
      <c r="AO30" s="188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99"/>
    </row>
    <row r="31" spans="2:71" s="2" customFormat="1" ht="14.45" hidden="1" customHeight="1">
      <c r="B31" s="32"/>
      <c r="F31" s="23" t="s">
        <v>41</v>
      </c>
      <c r="L31" s="196">
        <v>0.23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2"/>
      <c r="BE31" s="199"/>
    </row>
    <row r="32" spans="2:71" s="2" customFormat="1" ht="14.45" hidden="1" customHeight="1">
      <c r="B32" s="32"/>
      <c r="F32" s="23" t="s">
        <v>42</v>
      </c>
      <c r="L32" s="196">
        <v>0.23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2"/>
      <c r="BE32" s="199"/>
    </row>
    <row r="33" spans="2:57" s="2" customFormat="1" ht="14.45" hidden="1" customHeight="1">
      <c r="B33" s="32"/>
      <c r="F33" s="33" t="s">
        <v>43</v>
      </c>
      <c r="L33" s="189">
        <v>0</v>
      </c>
      <c r="M33" s="188"/>
      <c r="N33" s="188"/>
      <c r="O33" s="188"/>
      <c r="P33" s="188"/>
      <c r="Q33" s="34"/>
      <c r="R33" s="34"/>
      <c r="S33" s="34"/>
      <c r="T33" s="34"/>
      <c r="U33" s="34"/>
      <c r="V33" s="34"/>
      <c r="W33" s="187">
        <f>ROUND(BD94, 2)</f>
        <v>0</v>
      </c>
      <c r="X33" s="188"/>
      <c r="Y33" s="188"/>
      <c r="Z33" s="188"/>
      <c r="AA33" s="188"/>
      <c r="AB33" s="188"/>
      <c r="AC33" s="188"/>
      <c r="AD33" s="188"/>
      <c r="AE33" s="188"/>
      <c r="AF33" s="34"/>
      <c r="AG33" s="34"/>
      <c r="AH33" s="34"/>
      <c r="AI33" s="34"/>
      <c r="AJ33" s="34"/>
      <c r="AK33" s="187">
        <v>0</v>
      </c>
      <c r="AL33" s="188"/>
      <c r="AM33" s="188"/>
      <c r="AN33" s="188"/>
      <c r="AO33" s="188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99"/>
    </row>
    <row r="34" spans="2:57" s="1" customFormat="1" ht="6.95" customHeight="1">
      <c r="B34" s="28"/>
      <c r="AR34" s="28"/>
      <c r="BE34" s="198"/>
    </row>
    <row r="35" spans="2:57" s="1" customFormat="1" ht="25.9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90" t="s">
        <v>46</v>
      </c>
      <c r="Y35" s="191"/>
      <c r="Z35" s="191"/>
      <c r="AA35" s="191"/>
      <c r="AB35" s="191"/>
      <c r="AC35" s="38"/>
      <c r="AD35" s="38"/>
      <c r="AE35" s="38"/>
      <c r="AF35" s="38"/>
      <c r="AG35" s="38"/>
      <c r="AH35" s="38"/>
      <c r="AI35" s="38"/>
      <c r="AJ35" s="38"/>
      <c r="AK35" s="192">
        <f>SUM(AK26:AK33)</f>
        <v>0</v>
      </c>
      <c r="AL35" s="191"/>
      <c r="AM35" s="191"/>
      <c r="AN35" s="191"/>
      <c r="AO35" s="193"/>
      <c r="AP35" s="36"/>
      <c r="AQ35" s="36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75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2.75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75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4.95" customHeight="1">
      <c r="B82" s="28"/>
      <c r="C82" s="17" t="s">
        <v>53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7"/>
      <c r="C84" s="23" t="s">
        <v>12</v>
      </c>
      <c r="L84" s="3" t="str">
        <f>K5</f>
        <v>25-06-01</v>
      </c>
      <c r="AR84" s="47"/>
    </row>
    <row r="85" spans="1:91" s="4" customFormat="1" ht="36.950000000000003" customHeight="1">
      <c r="B85" s="48"/>
      <c r="C85" s="49" t="s">
        <v>15</v>
      </c>
      <c r="L85" s="178" t="str">
        <f>K6</f>
        <v>Úprava stáčacieho miesta pre autocisterny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R85" s="48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19</v>
      </c>
      <c r="L87" s="50" t="str">
        <f>IF(K8="","",K8)</f>
        <v>Košice</v>
      </c>
      <c r="AI87" s="23" t="s">
        <v>21</v>
      </c>
      <c r="AM87" s="180" t="str">
        <f>IF(AN8= "","",AN8)</f>
        <v>1. 6. 2025</v>
      </c>
      <c r="AN87" s="180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23</v>
      </c>
      <c r="L89" s="3" t="str">
        <f>IF(E11= "","",E11)</f>
        <v xml:space="preserve"> </v>
      </c>
      <c r="AI89" s="23" t="s">
        <v>29</v>
      </c>
      <c r="AM89" s="181" t="str">
        <f>IF(E17="","",E17)</f>
        <v>Architekt Dzurco sro</v>
      </c>
      <c r="AN89" s="182"/>
      <c r="AO89" s="182"/>
      <c r="AP89" s="182"/>
      <c r="AR89" s="28"/>
      <c r="AS89" s="183" t="s">
        <v>54</v>
      </c>
      <c r="AT89" s="184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28"/>
      <c r="C90" s="23" t="s">
        <v>27</v>
      </c>
      <c r="L90" s="3" t="str">
        <f>IF(E14= "Vyplň údaj","",E14)</f>
        <v/>
      </c>
      <c r="AI90" s="23" t="s">
        <v>32</v>
      </c>
      <c r="AM90" s="181" t="str">
        <f>IF(E20="","",E20)</f>
        <v>Architekt Dzurco sro</v>
      </c>
      <c r="AN90" s="182"/>
      <c r="AO90" s="182"/>
      <c r="AP90" s="182"/>
      <c r="AR90" s="28"/>
      <c r="AS90" s="185"/>
      <c r="AT90" s="186"/>
      <c r="BD90" s="55"/>
    </row>
    <row r="91" spans="1:91" s="1" customFormat="1" ht="10.9" customHeight="1">
      <c r="B91" s="28"/>
      <c r="AR91" s="28"/>
      <c r="AS91" s="185"/>
      <c r="AT91" s="186"/>
      <c r="BD91" s="55"/>
    </row>
    <row r="92" spans="1:91" s="1" customFormat="1" ht="29.25" customHeight="1">
      <c r="B92" s="28"/>
      <c r="C92" s="173" t="s">
        <v>55</v>
      </c>
      <c r="D92" s="174"/>
      <c r="E92" s="174"/>
      <c r="F92" s="174"/>
      <c r="G92" s="174"/>
      <c r="H92" s="56"/>
      <c r="I92" s="175" t="s">
        <v>56</v>
      </c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6" t="s">
        <v>57</v>
      </c>
      <c r="AH92" s="174"/>
      <c r="AI92" s="174"/>
      <c r="AJ92" s="174"/>
      <c r="AK92" s="174"/>
      <c r="AL92" s="174"/>
      <c r="AM92" s="174"/>
      <c r="AN92" s="175" t="s">
        <v>58</v>
      </c>
      <c r="AO92" s="174"/>
      <c r="AP92" s="177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9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171">
        <f>ROUND(SUM(AG95:AG96),2)</f>
        <v>0</v>
      </c>
      <c r="AH94" s="171"/>
      <c r="AI94" s="171"/>
      <c r="AJ94" s="171"/>
      <c r="AK94" s="171"/>
      <c r="AL94" s="171"/>
      <c r="AM94" s="171"/>
      <c r="AN94" s="172">
        <f>SUM(AG94,AT94)</f>
        <v>0</v>
      </c>
      <c r="AO94" s="172"/>
      <c r="AP94" s="172"/>
      <c r="AQ94" s="66" t="s">
        <v>1</v>
      </c>
      <c r="AR94" s="62"/>
      <c r="AS94" s="67">
        <f>ROUND(SUM(AS95:AS96),2)</f>
        <v>0</v>
      </c>
      <c r="AT94" s="68">
        <f>ROUND(SUM(AV94:AW94),2)</f>
        <v>0</v>
      </c>
      <c r="AU94" s="69">
        <f>ROUND(SUM(AU95:AU96),5)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ROUND(SUM(AZ95:AZ96),2)</f>
        <v>0</v>
      </c>
      <c r="BA94" s="68">
        <f>ROUND(SUM(BA95:BA96),2)</f>
        <v>0</v>
      </c>
      <c r="BB94" s="68">
        <f>ROUND(SUM(BB95:BB96),2)</f>
        <v>0</v>
      </c>
      <c r="BC94" s="68">
        <f>ROUND(SUM(BC95:BC96),2)</f>
        <v>0</v>
      </c>
      <c r="BD94" s="70">
        <f>ROUND(SUM(BD95:BD96),2)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4</v>
      </c>
      <c r="BX94" s="71" t="s">
        <v>77</v>
      </c>
      <c r="CL94" s="71" t="s">
        <v>1</v>
      </c>
    </row>
    <row r="95" spans="1:91" s="6" customFormat="1" ht="16.5" customHeight="1">
      <c r="A95" s="73" t="s">
        <v>78</v>
      </c>
      <c r="B95" s="74"/>
      <c r="C95" s="75"/>
      <c r="D95" s="170" t="s">
        <v>79</v>
      </c>
      <c r="E95" s="170"/>
      <c r="F95" s="170"/>
      <c r="G95" s="170"/>
      <c r="H95" s="170"/>
      <c r="I95" s="76"/>
      <c r="J95" s="170" t="s">
        <v>80</v>
      </c>
      <c r="K95" s="170"/>
      <c r="L95" s="170"/>
      <c r="M95" s="170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  <c r="AD95" s="170"/>
      <c r="AE95" s="170"/>
      <c r="AF95" s="170"/>
      <c r="AG95" s="168">
        <f>'01 - Spevnené plochy'!J30</f>
        <v>0</v>
      </c>
      <c r="AH95" s="169"/>
      <c r="AI95" s="169"/>
      <c r="AJ95" s="169"/>
      <c r="AK95" s="169"/>
      <c r="AL95" s="169"/>
      <c r="AM95" s="169"/>
      <c r="AN95" s="168">
        <f>SUM(AG95,AT95)</f>
        <v>0</v>
      </c>
      <c r="AO95" s="169"/>
      <c r="AP95" s="169"/>
      <c r="AQ95" s="77" t="s">
        <v>81</v>
      </c>
      <c r="AR95" s="74"/>
      <c r="AS95" s="78">
        <v>0</v>
      </c>
      <c r="AT95" s="79">
        <f>ROUND(SUM(AV95:AW95),2)</f>
        <v>0</v>
      </c>
      <c r="AU95" s="80">
        <f>'01 - Spevnené plochy'!P123</f>
        <v>0</v>
      </c>
      <c r="AV95" s="79">
        <f>'01 - Spevnené plochy'!J33</f>
        <v>0</v>
      </c>
      <c r="AW95" s="79">
        <f>'01 - Spevnené plochy'!J34</f>
        <v>0</v>
      </c>
      <c r="AX95" s="79">
        <f>'01 - Spevnené plochy'!J35</f>
        <v>0</v>
      </c>
      <c r="AY95" s="79">
        <f>'01 - Spevnené plochy'!J36</f>
        <v>0</v>
      </c>
      <c r="AZ95" s="79">
        <f>'01 - Spevnené plochy'!F33</f>
        <v>0</v>
      </c>
      <c r="BA95" s="79">
        <f>'01 - Spevnené plochy'!F34</f>
        <v>0</v>
      </c>
      <c r="BB95" s="79">
        <f>'01 - Spevnené plochy'!F35</f>
        <v>0</v>
      </c>
      <c r="BC95" s="79">
        <f>'01 - Spevnené plochy'!F36</f>
        <v>0</v>
      </c>
      <c r="BD95" s="81">
        <f>'01 - Spevnené plochy'!F37</f>
        <v>0</v>
      </c>
      <c r="BT95" s="82" t="s">
        <v>82</v>
      </c>
      <c r="BV95" s="82" t="s">
        <v>76</v>
      </c>
      <c r="BW95" s="82" t="s">
        <v>83</v>
      </c>
      <c r="BX95" s="82" t="s">
        <v>4</v>
      </c>
      <c r="CL95" s="82" t="s">
        <v>1</v>
      </c>
      <c r="CM95" s="82" t="s">
        <v>74</v>
      </c>
    </row>
    <row r="96" spans="1:91" s="6" customFormat="1" ht="24.75" customHeight="1">
      <c r="A96" s="73" t="s">
        <v>78</v>
      </c>
      <c r="B96" s="74"/>
      <c r="C96" s="75"/>
      <c r="D96" s="170" t="s">
        <v>84</v>
      </c>
      <c r="E96" s="170"/>
      <c r="F96" s="170"/>
      <c r="G96" s="170"/>
      <c r="H96" s="170"/>
      <c r="I96" s="76"/>
      <c r="J96" s="170" t="s">
        <v>85</v>
      </c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  <c r="AD96" s="170"/>
      <c r="AE96" s="170"/>
      <c r="AF96" s="170"/>
      <c r="AG96" s="168">
        <f>'02 - Povrchová úprava žľa...'!J30</f>
        <v>0</v>
      </c>
      <c r="AH96" s="169"/>
      <c r="AI96" s="169"/>
      <c r="AJ96" s="169"/>
      <c r="AK96" s="169"/>
      <c r="AL96" s="169"/>
      <c r="AM96" s="169"/>
      <c r="AN96" s="168">
        <f>SUM(AG96,AT96)</f>
        <v>0</v>
      </c>
      <c r="AO96" s="169"/>
      <c r="AP96" s="169"/>
      <c r="AQ96" s="77" t="s">
        <v>81</v>
      </c>
      <c r="AR96" s="74"/>
      <c r="AS96" s="83">
        <v>0</v>
      </c>
      <c r="AT96" s="84">
        <f>ROUND(SUM(AV96:AW96),2)</f>
        <v>0</v>
      </c>
      <c r="AU96" s="85">
        <f>'02 - Povrchová úprava žľa...'!P120</f>
        <v>0</v>
      </c>
      <c r="AV96" s="84">
        <f>'02 - Povrchová úprava žľa...'!J33</f>
        <v>0</v>
      </c>
      <c r="AW96" s="84">
        <f>'02 - Povrchová úprava žľa...'!J34</f>
        <v>0</v>
      </c>
      <c r="AX96" s="84">
        <f>'02 - Povrchová úprava žľa...'!J35</f>
        <v>0</v>
      </c>
      <c r="AY96" s="84">
        <f>'02 - Povrchová úprava žľa...'!J36</f>
        <v>0</v>
      </c>
      <c r="AZ96" s="84">
        <f>'02 - Povrchová úprava žľa...'!F33</f>
        <v>0</v>
      </c>
      <c r="BA96" s="84">
        <f>'02 - Povrchová úprava žľa...'!F34</f>
        <v>0</v>
      </c>
      <c r="BB96" s="84">
        <f>'02 - Povrchová úprava žľa...'!F35</f>
        <v>0</v>
      </c>
      <c r="BC96" s="84">
        <f>'02 - Povrchová úprava žľa...'!F36</f>
        <v>0</v>
      </c>
      <c r="BD96" s="86">
        <f>'02 - Povrchová úprava žľa...'!F37</f>
        <v>0</v>
      </c>
      <c r="BT96" s="82" t="s">
        <v>82</v>
      </c>
      <c r="BV96" s="82" t="s">
        <v>76</v>
      </c>
      <c r="BW96" s="82" t="s">
        <v>86</v>
      </c>
      <c r="BX96" s="82" t="s">
        <v>4</v>
      </c>
      <c r="CL96" s="82" t="s">
        <v>1</v>
      </c>
      <c r="CM96" s="82" t="s">
        <v>74</v>
      </c>
    </row>
    <row r="97" spans="2:44" s="1" customFormat="1" ht="30" customHeight="1">
      <c r="B97" s="28"/>
      <c r="AR97" s="28"/>
    </row>
    <row r="98" spans="2:44" s="1" customFormat="1" ht="6.95" customHeight="1">
      <c r="B98" s="43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28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01 - Spevnené plochy'!C2" display="/" xr:uid="{00000000-0004-0000-0000-000000000000}"/>
    <hyperlink ref="A96" location="'02 - Povrchová úprava žľa..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0"/>
  <sheetViews>
    <sheetView showGridLines="0" tabSelected="1" workbookViewId="0">
      <selection activeCell="E9" sqref="E9:H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6" t="s">
        <v>5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AT2" s="13" t="s">
        <v>83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87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9" t="str">
        <f>'Rekapitulácia stavby'!K6</f>
        <v>Úprava stáčacieho miesta pre autocisterny</v>
      </c>
      <c r="F7" s="210"/>
      <c r="G7" s="210"/>
      <c r="H7" s="210"/>
      <c r="L7" s="16"/>
    </row>
    <row r="8" spans="2:46" s="1" customFormat="1" ht="12" customHeight="1">
      <c r="B8" s="28"/>
      <c r="D8" s="23" t="s">
        <v>88</v>
      </c>
      <c r="L8" s="28"/>
    </row>
    <row r="9" spans="2:46" s="1" customFormat="1" ht="16.5" customHeight="1">
      <c r="B9" s="28"/>
      <c r="E9" s="178" t="s">
        <v>89</v>
      </c>
      <c r="F9" s="208"/>
      <c r="G9" s="208"/>
      <c r="H9" s="20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25</v>
      </c>
      <c r="I12" s="23" t="s">
        <v>21</v>
      </c>
      <c r="J12" s="51" t="str">
        <f>'Rekapitulácia stavby'!AN8</f>
        <v>1. 6. 2025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1" t="str">
        <f>'Rekapitulácia stavby'!E14</f>
        <v>Vyplň údaj</v>
      </c>
      <c r="F18" s="200"/>
      <c r="G18" s="200"/>
      <c r="H18" s="200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>Architekt Dzurco sro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>Architekt Dzurco sro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204" t="s">
        <v>1</v>
      </c>
      <c r="F27" s="204"/>
      <c r="G27" s="204"/>
      <c r="H27" s="204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34</v>
      </c>
      <c r="J30" s="65">
        <f>ROUND(J123,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0">
        <f>ROUND((SUM(BE123:BE159)),  2)</f>
        <v>0</v>
      </c>
      <c r="G33" s="91"/>
      <c r="H33" s="91"/>
      <c r="I33" s="92">
        <v>0.23</v>
      </c>
      <c r="J33" s="90">
        <f>ROUND(((SUM(BE123:BE159))*I33),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ROUND((SUM(BF123:BF159)),  2)</f>
        <v>0</v>
      </c>
      <c r="G34" s="91"/>
      <c r="H34" s="91"/>
      <c r="I34" s="92">
        <v>0.23</v>
      </c>
      <c r="J34" s="90">
        <f>ROUND(((SUM(BF123:BF159))*I34),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ROUND((SUM(BG123:BG159)),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ROUND((SUM(BH123:BH159)),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ROUND((SUM(BI123:BI159)),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09" t="str">
        <f>E7</f>
        <v>Úprava stáčacieho miesta pre autocisterny</v>
      </c>
      <c r="F85" s="210"/>
      <c r="G85" s="210"/>
      <c r="H85" s="210"/>
      <c r="L85" s="28"/>
    </row>
    <row r="86" spans="2:47" s="1" customFormat="1" ht="12" customHeight="1">
      <c r="B86" s="28"/>
      <c r="C86" s="23" t="s">
        <v>88</v>
      </c>
      <c r="L86" s="28"/>
    </row>
    <row r="87" spans="2:47" s="1" customFormat="1" ht="16.5" customHeight="1">
      <c r="B87" s="28"/>
      <c r="E87" s="178" t="str">
        <f>E9</f>
        <v>01 - Spevnené plochy</v>
      </c>
      <c r="F87" s="208"/>
      <c r="G87" s="208"/>
      <c r="H87" s="20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1. 6. 2025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>Architekt Dzurco sro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Architekt Dzurco sro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91</v>
      </c>
      <c r="D94" s="95"/>
      <c r="E94" s="95"/>
      <c r="F94" s="95"/>
      <c r="G94" s="95"/>
      <c r="H94" s="95"/>
      <c r="I94" s="95"/>
      <c r="J94" s="104" t="s">
        <v>92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93</v>
      </c>
      <c r="J96" s="65">
        <f>J123</f>
        <v>0</v>
      </c>
      <c r="L96" s="28"/>
      <c r="AU96" s="13" t="s">
        <v>94</v>
      </c>
    </row>
    <row r="97" spans="2:12" s="8" customFormat="1" ht="24.95" customHeight="1">
      <c r="B97" s="106"/>
      <c r="D97" s="107" t="s">
        <v>95</v>
      </c>
      <c r="E97" s="108"/>
      <c r="F97" s="108"/>
      <c r="G97" s="108"/>
      <c r="H97" s="108"/>
      <c r="I97" s="108"/>
      <c r="J97" s="109">
        <f>J124</f>
        <v>0</v>
      </c>
      <c r="L97" s="106"/>
    </row>
    <row r="98" spans="2:12" s="9" customFormat="1" ht="19.899999999999999" customHeight="1">
      <c r="B98" s="110"/>
      <c r="D98" s="111" t="s">
        <v>96</v>
      </c>
      <c r="E98" s="112"/>
      <c r="F98" s="112"/>
      <c r="G98" s="112"/>
      <c r="H98" s="112"/>
      <c r="I98" s="112"/>
      <c r="J98" s="113">
        <f>J125</f>
        <v>0</v>
      </c>
      <c r="L98" s="110"/>
    </row>
    <row r="99" spans="2:12" s="9" customFormat="1" ht="19.899999999999999" customHeight="1">
      <c r="B99" s="110"/>
      <c r="D99" s="111" t="s">
        <v>97</v>
      </c>
      <c r="E99" s="112"/>
      <c r="F99" s="112"/>
      <c r="G99" s="112"/>
      <c r="H99" s="112"/>
      <c r="I99" s="112"/>
      <c r="J99" s="113">
        <f>J138</f>
        <v>0</v>
      </c>
      <c r="L99" s="110"/>
    </row>
    <row r="100" spans="2:12" s="9" customFormat="1" ht="19.899999999999999" customHeight="1">
      <c r="B100" s="110"/>
      <c r="D100" s="111" t="s">
        <v>98</v>
      </c>
      <c r="E100" s="112"/>
      <c r="F100" s="112"/>
      <c r="G100" s="112"/>
      <c r="H100" s="112"/>
      <c r="I100" s="112"/>
      <c r="J100" s="113">
        <f>J141</f>
        <v>0</v>
      </c>
      <c r="L100" s="110"/>
    </row>
    <row r="101" spans="2:12" s="9" customFormat="1" ht="19.899999999999999" customHeight="1">
      <c r="B101" s="110"/>
      <c r="D101" s="111" t="s">
        <v>99</v>
      </c>
      <c r="E101" s="112"/>
      <c r="F101" s="112"/>
      <c r="G101" s="112"/>
      <c r="H101" s="112"/>
      <c r="I101" s="112"/>
      <c r="J101" s="113">
        <f>J145</f>
        <v>0</v>
      </c>
      <c r="L101" s="110"/>
    </row>
    <row r="102" spans="2:12" s="9" customFormat="1" ht="19.899999999999999" customHeight="1">
      <c r="B102" s="110"/>
      <c r="D102" s="111" t="s">
        <v>100</v>
      </c>
      <c r="E102" s="112"/>
      <c r="F102" s="112"/>
      <c r="G102" s="112"/>
      <c r="H102" s="112"/>
      <c r="I102" s="112"/>
      <c r="J102" s="113">
        <f>J150</f>
        <v>0</v>
      </c>
      <c r="L102" s="110"/>
    </row>
    <row r="103" spans="2:12" s="9" customFormat="1" ht="19.899999999999999" customHeight="1">
      <c r="B103" s="110"/>
      <c r="D103" s="111" t="s">
        <v>101</v>
      </c>
      <c r="E103" s="112"/>
      <c r="F103" s="112"/>
      <c r="G103" s="112"/>
      <c r="H103" s="112"/>
      <c r="I103" s="112"/>
      <c r="J103" s="113">
        <f>J156</f>
        <v>0</v>
      </c>
      <c r="L103" s="110"/>
    </row>
    <row r="104" spans="2:12" s="1" customFormat="1" ht="21.75" customHeight="1">
      <c r="B104" s="28"/>
      <c r="L104" s="28"/>
    </row>
    <row r="105" spans="2:12" s="1" customFormat="1" ht="6.95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6.95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4.95" customHeight="1">
      <c r="B110" s="28"/>
      <c r="C110" s="17" t="s">
        <v>102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15</v>
      </c>
      <c r="L112" s="28"/>
    </row>
    <row r="113" spans="2:65" s="1" customFormat="1" ht="16.5" customHeight="1">
      <c r="B113" s="28"/>
      <c r="E113" s="209" t="str">
        <f>E7</f>
        <v>Úprava stáčacieho miesta pre autocisterny</v>
      </c>
      <c r="F113" s="210"/>
      <c r="G113" s="210"/>
      <c r="H113" s="210"/>
      <c r="L113" s="28"/>
    </row>
    <row r="114" spans="2:65" s="1" customFormat="1" ht="12" customHeight="1">
      <c r="B114" s="28"/>
      <c r="C114" s="23" t="s">
        <v>88</v>
      </c>
      <c r="L114" s="28"/>
    </row>
    <row r="115" spans="2:65" s="1" customFormat="1" ht="16.5" customHeight="1">
      <c r="B115" s="28"/>
      <c r="E115" s="178" t="str">
        <f>E9</f>
        <v>01 - Spevnené plochy</v>
      </c>
      <c r="F115" s="208"/>
      <c r="G115" s="208"/>
      <c r="H115" s="208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19</v>
      </c>
      <c r="F117" s="21" t="str">
        <f>F12</f>
        <v xml:space="preserve"> </v>
      </c>
      <c r="I117" s="23" t="s">
        <v>21</v>
      </c>
      <c r="J117" s="51" t="str">
        <f>IF(J12="","",J12)</f>
        <v>1. 6. 2025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3" t="s">
        <v>23</v>
      </c>
      <c r="F119" s="21" t="str">
        <f>E15</f>
        <v xml:space="preserve"> </v>
      </c>
      <c r="I119" s="23" t="s">
        <v>29</v>
      </c>
      <c r="J119" s="26" t="str">
        <f>E21</f>
        <v>Architekt Dzurco sro</v>
      </c>
      <c r="L119" s="28"/>
    </row>
    <row r="120" spans="2:65" s="1" customFormat="1" ht="15.2" customHeight="1">
      <c r="B120" s="28"/>
      <c r="C120" s="23" t="s">
        <v>27</v>
      </c>
      <c r="F120" s="21" t="str">
        <f>IF(E18="","",E18)</f>
        <v>Vyplň údaj</v>
      </c>
      <c r="I120" s="23" t="s">
        <v>32</v>
      </c>
      <c r="J120" s="26" t="str">
        <f>E24</f>
        <v>Architekt Dzurco sro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14"/>
      <c r="C122" s="115" t="s">
        <v>103</v>
      </c>
      <c r="D122" s="116" t="s">
        <v>59</v>
      </c>
      <c r="E122" s="116" t="s">
        <v>55</v>
      </c>
      <c r="F122" s="116" t="s">
        <v>56</v>
      </c>
      <c r="G122" s="116" t="s">
        <v>104</v>
      </c>
      <c r="H122" s="116" t="s">
        <v>105</v>
      </c>
      <c r="I122" s="116" t="s">
        <v>106</v>
      </c>
      <c r="J122" s="117" t="s">
        <v>92</v>
      </c>
      <c r="K122" s="118" t="s">
        <v>107</v>
      </c>
      <c r="L122" s="114"/>
      <c r="M122" s="58" t="s">
        <v>1</v>
      </c>
      <c r="N122" s="59" t="s">
        <v>38</v>
      </c>
      <c r="O122" s="59" t="s">
        <v>108</v>
      </c>
      <c r="P122" s="59" t="s">
        <v>109</v>
      </c>
      <c r="Q122" s="59" t="s">
        <v>110</v>
      </c>
      <c r="R122" s="59" t="s">
        <v>111</v>
      </c>
      <c r="S122" s="59" t="s">
        <v>112</v>
      </c>
      <c r="T122" s="60" t="s">
        <v>113</v>
      </c>
    </row>
    <row r="123" spans="2:65" s="1" customFormat="1" ht="22.9" customHeight="1">
      <c r="B123" s="28"/>
      <c r="C123" s="63" t="s">
        <v>93</v>
      </c>
      <c r="J123" s="119">
        <f>BK123</f>
        <v>0</v>
      </c>
      <c r="L123" s="28"/>
      <c r="M123" s="61"/>
      <c r="N123" s="52"/>
      <c r="O123" s="52"/>
      <c r="P123" s="120">
        <f>P124</f>
        <v>0</v>
      </c>
      <c r="Q123" s="52"/>
      <c r="R123" s="120">
        <f>R124</f>
        <v>75.13079900000001</v>
      </c>
      <c r="S123" s="52"/>
      <c r="T123" s="121">
        <f>T124</f>
        <v>31.151700000000002</v>
      </c>
      <c r="AT123" s="13" t="s">
        <v>73</v>
      </c>
      <c r="AU123" s="13" t="s">
        <v>94</v>
      </c>
      <c r="BK123" s="122">
        <f>BK124</f>
        <v>0</v>
      </c>
    </row>
    <row r="124" spans="2:65" s="11" customFormat="1" ht="25.9" customHeight="1">
      <c r="B124" s="123"/>
      <c r="D124" s="124" t="s">
        <v>73</v>
      </c>
      <c r="E124" s="125" t="s">
        <v>114</v>
      </c>
      <c r="F124" s="125" t="s">
        <v>115</v>
      </c>
      <c r="I124" s="126"/>
      <c r="J124" s="127">
        <f>BK124</f>
        <v>0</v>
      </c>
      <c r="L124" s="123"/>
      <c r="M124" s="128"/>
      <c r="P124" s="129">
        <f>P125+P138+P141+P145+P150+P156</f>
        <v>0</v>
      </c>
      <c r="R124" s="129">
        <f>R125+R138+R141+R145+R150+R156</f>
        <v>75.13079900000001</v>
      </c>
      <c r="T124" s="130">
        <f>T125+T138+T141+T145+T150+T156</f>
        <v>31.151700000000002</v>
      </c>
      <c r="AR124" s="124" t="s">
        <v>82</v>
      </c>
      <c r="AT124" s="131" t="s">
        <v>73</v>
      </c>
      <c r="AU124" s="131" t="s">
        <v>74</v>
      </c>
      <c r="AY124" s="124" t="s">
        <v>116</v>
      </c>
      <c r="BK124" s="132">
        <f>BK125+BK138+BK141+BK145+BK150+BK156</f>
        <v>0</v>
      </c>
    </row>
    <row r="125" spans="2:65" s="11" customFormat="1" ht="22.9" customHeight="1">
      <c r="B125" s="123"/>
      <c r="D125" s="124" t="s">
        <v>73</v>
      </c>
      <c r="E125" s="133" t="s">
        <v>82</v>
      </c>
      <c r="F125" s="133" t="s">
        <v>117</v>
      </c>
      <c r="I125" s="126"/>
      <c r="J125" s="134">
        <f>BK125</f>
        <v>0</v>
      </c>
      <c r="L125" s="123"/>
      <c r="M125" s="128"/>
      <c r="P125" s="129">
        <f>SUM(P126:P137)</f>
        <v>0</v>
      </c>
      <c r="R125" s="129">
        <f>SUM(R126:R137)</f>
        <v>0</v>
      </c>
      <c r="T125" s="130">
        <f>SUM(T126:T137)</f>
        <v>31.008000000000003</v>
      </c>
      <c r="AR125" s="124" t="s">
        <v>82</v>
      </c>
      <c r="AT125" s="131" t="s">
        <v>73</v>
      </c>
      <c r="AU125" s="131" t="s">
        <v>82</v>
      </c>
      <c r="AY125" s="124" t="s">
        <v>116</v>
      </c>
      <c r="BK125" s="132">
        <f>SUM(BK126:BK137)</f>
        <v>0</v>
      </c>
    </row>
    <row r="126" spans="2:65" s="1" customFormat="1" ht="33" customHeight="1">
      <c r="B126" s="135"/>
      <c r="C126" s="136" t="s">
        <v>82</v>
      </c>
      <c r="D126" s="136" t="s">
        <v>118</v>
      </c>
      <c r="E126" s="137" t="s">
        <v>119</v>
      </c>
      <c r="F126" s="138" t="s">
        <v>120</v>
      </c>
      <c r="G126" s="139" t="s">
        <v>121</v>
      </c>
      <c r="H126" s="140">
        <v>38</v>
      </c>
      <c r="I126" s="141"/>
      <c r="J126" s="142">
        <f t="shared" ref="J126:J137" si="0">ROUND(I126*H126,2)</f>
        <v>0</v>
      </c>
      <c r="K126" s="143"/>
      <c r="L126" s="28"/>
      <c r="M126" s="144" t="s">
        <v>1</v>
      </c>
      <c r="N126" s="145" t="s">
        <v>40</v>
      </c>
      <c r="P126" s="146">
        <f t="shared" ref="P126:P137" si="1">O126*H126</f>
        <v>0</v>
      </c>
      <c r="Q126" s="146">
        <v>0</v>
      </c>
      <c r="R126" s="146">
        <f t="shared" ref="R126:R137" si="2">Q126*H126</f>
        <v>0</v>
      </c>
      <c r="S126" s="146">
        <v>0.5</v>
      </c>
      <c r="T126" s="147">
        <f t="shared" ref="T126:T137" si="3">S126*H126</f>
        <v>19</v>
      </c>
      <c r="AR126" s="148" t="s">
        <v>122</v>
      </c>
      <c r="AT126" s="148" t="s">
        <v>118</v>
      </c>
      <c r="AU126" s="148" t="s">
        <v>123</v>
      </c>
      <c r="AY126" s="13" t="s">
        <v>116</v>
      </c>
      <c r="BE126" s="149">
        <f t="shared" ref="BE126:BE137" si="4">IF(N126="základná",J126,0)</f>
        <v>0</v>
      </c>
      <c r="BF126" s="149">
        <f t="shared" ref="BF126:BF137" si="5">IF(N126="znížená",J126,0)</f>
        <v>0</v>
      </c>
      <c r="BG126" s="149">
        <f t="shared" ref="BG126:BG137" si="6">IF(N126="zákl. prenesená",J126,0)</f>
        <v>0</v>
      </c>
      <c r="BH126" s="149">
        <f t="shared" ref="BH126:BH137" si="7">IF(N126="zníž. prenesená",J126,0)</f>
        <v>0</v>
      </c>
      <c r="BI126" s="149">
        <f t="shared" ref="BI126:BI137" si="8">IF(N126="nulová",J126,0)</f>
        <v>0</v>
      </c>
      <c r="BJ126" s="13" t="s">
        <v>123</v>
      </c>
      <c r="BK126" s="149">
        <f t="shared" ref="BK126:BK137" si="9">ROUND(I126*H126,2)</f>
        <v>0</v>
      </c>
      <c r="BL126" s="13" t="s">
        <v>122</v>
      </c>
      <c r="BM126" s="148" t="s">
        <v>124</v>
      </c>
    </row>
    <row r="127" spans="2:65" s="1" customFormat="1" ht="24.2" customHeight="1">
      <c r="B127" s="135"/>
      <c r="C127" s="136" t="s">
        <v>123</v>
      </c>
      <c r="D127" s="136" t="s">
        <v>118</v>
      </c>
      <c r="E127" s="137" t="s">
        <v>125</v>
      </c>
      <c r="F127" s="138" t="s">
        <v>126</v>
      </c>
      <c r="G127" s="139" t="s">
        <v>121</v>
      </c>
      <c r="H127" s="140">
        <v>38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40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0.316</v>
      </c>
      <c r="T127" s="147">
        <f t="shared" si="3"/>
        <v>12.008000000000001</v>
      </c>
      <c r="AR127" s="148" t="s">
        <v>122</v>
      </c>
      <c r="AT127" s="148" t="s">
        <v>118</v>
      </c>
      <c r="AU127" s="148" t="s">
        <v>123</v>
      </c>
      <c r="AY127" s="13" t="s">
        <v>116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123</v>
      </c>
      <c r="BK127" s="149">
        <f t="shared" si="9"/>
        <v>0</v>
      </c>
      <c r="BL127" s="13" t="s">
        <v>122</v>
      </c>
      <c r="BM127" s="148" t="s">
        <v>127</v>
      </c>
    </row>
    <row r="128" spans="2:65" s="1" customFormat="1" ht="33" customHeight="1">
      <c r="B128" s="135"/>
      <c r="C128" s="136" t="s">
        <v>128</v>
      </c>
      <c r="D128" s="136" t="s">
        <v>118</v>
      </c>
      <c r="E128" s="137" t="s">
        <v>129</v>
      </c>
      <c r="F128" s="138" t="s">
        <v>130</v>
      </c>
      <c r="G128" s="139" t="s">
        <v>121</v>
      </c>
      <c r="H128" s="140">
        <v>38</v>
      </c>
      <c r="I128" s="141"/>
      <c r="J128" s="142">
        <f t="shared" si="0"/>
        <v>0</v>
      </c>
      <c r="K128" s="143"/>
      <c r="L128" s="28"/>
      <c r="M128" s="144" t="s">
        <v>1</v>
      </c>
      <c r="N128" s="145" t="s">
        <v>40</v>
      </c>
      <c r="P128" s="146">
        <f t="shared" si="1"/>
        <v>0</v>
      </c>
      <c r="Q128" s="146">
        <v>0</v>
      </c>
      <c r="R128" s="146">
        <f t="shared" si="2"/>
        <v>0</v>
      </c>
      <c r="S128" s="146">
        <v>0</v>
      </c>
      <c r="T128" s="147">
        <f t="shared" si="3"/>
        <v>0</v>
      </c>
      <c r="AR128" s="148" t="s">
        <v>122</v>
      </c>
      <c r="AT128" s="148" t="s">
        <v>118</v>
      </c>
      <c r="AU128" s="148" t="s">
        <v>123</v>
      </c>
      <c r="AY128" s="13" t="s">
        <v>116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123</v>
      </c>
      <c r="BK128" s="149">
        <f t="shared" si="9"/>
        <v>0</v>
      </c>
      <c r="BL128" s="13" t="s">
        <v>122</v>
      </c>
      <c r="BM128" s="148" t="s">
        <v>131</v>
      </c>
    </row>
    <row r="129" spans="2:65" s="1" customFormat="1" ht="33" customHeight="1">
      <c r="B129" s="135"/>
      <c r="C129" s="136" t="s">
        <v>122</v>
      </c>
      <c r="D129" s="136" t="s">
        <v>118</v>
      </c>
      <c r="E129" s="137" t="s">
        <v>132</v>
      </c>
      <c r="F129" s="138" t="s">
        <v>133</v>
      </c>
      <c r="G129" s="139" t="s">
        <v>134</v>
      </c>
      <c r="H129" s="140">
        <v>3.78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40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122</v>
      </c>
      <c r="AT129" s="148" t="s">
        <v>118</v>
      </c>
      <c r="AU129" s="148" t="s">
        <v>123</v>
      </c>
      <c r="AY129" s="13" t="s">
        <v>116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123</v>
      </c>
      <c r="BK129" s="149">
        <f t="shared" si="9"/>
        <v>0</v>
      </c>
      <c r="BL129" s="13" t="s">
        <v>122</v>
      </c>
      <c r="BM129" s="148" t="s">
        <v>135</v>
      </c>
    </row>
    <row r="130" spans="2:65" s="1" customFormat="1" ht="24.2" customHeight="1">
      <c r="B130" s="135"/>
      <c r="C130" s="136" t="s">
        <v>136</v>
      </c>
      <c r="D130" s="136" t="s">
        <v>118</v>
      </c>
      <c r="E130" s="137" t="s">
        <v>137</v>
      </c>
      <c r="F130" s="138" t="s">
        <v>138</v>
      </c>
      <c r="G130" s="139" t="s">
        <v>134</v>
      </c>
      <c r="H130" s="140">
        <v>7.56</v>
      </c>
      <c r="I130" s="141"/>
      <c r="J130" s="142">
        <f t="shared" si="0"/>
        <v>0</v>
      </c>
      <c r="K130" s="143"/>
      <c r="L130" s="28"/>
      <c r="M130" s="144" t="s">
        <v>1</v>
      </c>
      <c r="N130" s="145" t="s">
        <v>40</v>
      </c>
      <c r="P130" s="146">
        <f t="shared" si="1"/>
        <v>0</v>
      </c>
      <c r="Q130" s="146">
        <v>0</v>
      </c>
      <c r="R130" s="146">
        <f t="shared" si="2"/>
        <v>0</v>
      </c>
      <c r="S130" s="146">
        <v>0</v>
      </c>
      <c r="T130" s="147">
        <f t="shared" si="3"/>
        <v>0</v>
      </c>
      <c r="AR130" s="148" t="s">
        <v>122</v>
      </c>
      <c r="AT130" s="148" t="s">
        <v>118</v>
      </c>
      <c r="AU130" s="148" t="s">
        <v>123</v>
      </c>
      <c r="AY130" s="13" t="s">
        <v>116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123</v>
      </c>
      <c r="BK130" s="149">
        <f t="shared" si="9"/>
        <v>0</v>
      </c>
      <c r="BL130" s="13" t="s">
        <v>122</v>
      </c>
      <c r="BM130" s="148" t="s">
        <v>123</v>
      </c>
    </row>
    <row r="131" spans="2:65" s="1" customFormat="1" ht="37.9" customHeight="1">
      <c r="B131" s="135"/>
      <c r="C131" s="136" t="s">
        <v>139</v>
      </c>
      <c r="D131" s="136" t="s">
        <v>118</v>
      </c>
      <c r="E131" s="137" t="s">
        <v>140</v>
      </c>
      <c r="F131" s="138" t="s">
        <v>141</v>
      </c>
      <c r="G131" s="139" t="s">
        <v>134</v>
      </c>
      <c r="H131" s="140">
        <v>7.56</v>
      </c>
      <c r="I131" s="141"/>
      <c r="J131" s="142">
        <f t="shared" si="0"/>
        <v>0</v>
      </c>
      <c r="K131" s="143"/>
      <c r="L131" s="28"/>
      <c r="M131" s="144" t="s">
        <v>1</v>
      </c>
      <c r="N131" s="145" t="s">
        <v>40</v>
      </c>
      <c r="P131" s="146">
        <f t="shared" si="1"/>
        <v>0</v>
      </c>
      <c r="Q131" s="146">
        <v>0</v>
      </c>
      <c r="R131" s="146">
        <f t="shared" si="2"/>
        <v>0</v>
      </c>
      <c r="S131" s="146">
        <v>0</v>
      </c>
      <c r="T131" s="147">
        <f t="shared" si="3"/>
        <v>0</v>
      </c>
      <c r="AR131" s="148" t="s">
        <v>122</v>
      </c>
      <c r="AT131" s="148" t="s">
        <v>118</v>
      </c>
      <c r="AU131" s="148" t="s">
        <v>123</v>
      </c>
      <c r="AY131" s="13" t="s">
        <v>116</v>
      </c>
      <c r="BE131" s="149">
        <f t="shared" si="4"/>
        <v>0</v>
      </c>
      <c r="BF131" s="149">
        <f t="shared" si="5"/>
        <v>0</v>
      </c>
      <c r="BG131" s="149">
        <f t="shared" si="6"/>
        <v>0</v>
      </c>
      <c r="BH131" s="149">
        <f t="shared" si="7"/>
        <v>0</v>
      </c>
      <c r="BI131" s="149">
        <f t="shared" si="8"/>
        <v>0</v>
      </c>
      <c r="BJ131" s="13" t="s">
        <v>123</v>
      </c>
      <c r="BK131" s="149">
        <f t="shared" si="9"/>
        <v>0</v>
      </c>
      <c r="BL131" s="13" t="s">
        <v>122</v>
      </c>
      <c r="BM131" s="148" t="s">
        <v>122</v>
      </c>
    </row>
    <row r="132" spans="2:65" s="1" customFormat="1" ht="33" customHeight="1">
      <c r="B132" s="135"/>
      <c r="C132" s="136" t="s">
        <v>142</v>
      </c>
      <c r="D132" s="136" t="s">
        <v>118</v>
      </c>
      <c r="E132" s="137" t="s">
        <v>143</v>
      </c>
      <c r="F132" s="138" t="s">
        <v>144</v>
      </c>
      <c r="G132" s="139" t="s">
        <v>134</v>
      </c>
      <c r="H132" s="140">
        <v>11.34</v>
      </c>
      <c r="I132" s="141"/>
      <c r="J132" s="142">
        <f t="shared" si="0"/>
        <v>0</v>
      </c>
      <c r="K132" s="143"/>
      <c r="L132" s="28"/>
      <c r="M132" s="144" t="s">
        <v>1</v>
      </c>
      <c r="N132" s="145" t="s">
        <v>40</v>
      </c>
      <c r="P132" s="146">
        <f t="shared" si="1"/>
        <v>0</v>
      </c>
      <c r="Q132" s="146">
        <v>0</v>
      </c>
      <c r="R132" s="146">
        <f t="shared" si="2"/>
        <v>0</v>
      </c>
      <c r="S132" s="146">
        <v>0</v>
      </c>
      <c r="T132" s="147">
        <f t="shared" si="3"/>
        <v>0</v>
      </c>
      <c r="AR132" s="148" t="s">
        <v>122</v>
      </c>
      <c r="AT132" s="148" t="s">
        <v>118</v>
      </c>
      <c r="AU132" s="148" t="s">
        <v>123</v>
      </c>
      <c r="AY132" s="13" t="s">
        <v>116</v>
      </c>
      <c r="BE132" s="149">
        <f t="shared" si="4"/>
        <v>0</v>
      </c>
      <c r="BF132" s="149">
        <f t="shared" si="5"/>
        <v>0</v>
      </c>
      <c r="BG132" s="149">
        <f t="shared" si="6"/>
        <v>0</v>
      </c>
      <c r="BH132" s="149">
        <f t="shared" si="7"/>
        <v>0</v>
      </c>
      <c r="BI132" s="149">
        <f t="shared" si="8"/>
        <v>0</v>
      </c>
      <c r="BJ132" s="13" t="s">
        <v>123</v>
      </c>
      <c r="BK132" s="149">
        <f t="shared" si="9"/>
        <v>0</v>
      </c>
      <c r="BL132" s="13" t="s">
        <v>122</v>
      </c>
      <c r="BM132" s="148" t="s">
        <v>145</v>
      </c>
    </row>
    <row r="133" spans="2:65" s="1" customFormat="1" ht="37.9" customHeight="1">
      <c r="B133" s="135"/>
      <c r="C133" s="136" t="s">
        <v>146</v>
      </c>
      <c r="D133" s="136" t="s">
        <v>118</v>
      </c>
      <c r="E133" s="137" t="s">
        <v>147</v>
      </c>
      <c r="F133" s="138" t="s">
        <v>148</v>
      </c>
      <c r="G133" s="139" t="s">
        <v>134</v>
      </c>
      <c r="H133" s="140">
        <v>170.1</v>
      </c>
      <c r="I133" s="141"/>
      <c r="J133" s="142">
        <f t="shared" si="0"/>
        <v>0</v>
      </c>
      <c r="K133" s="143"/>
      <c r="L133" s="28"/>
      <c r="M133" s="144" t="s">
        <v>1</v>
      </c>
      <c r="N133" s="145" t="s">
        <v>40</v>
      </c>
      <c r="P133" s="146">
        <f t="shared" si="1"/>
        <v>0</v>
      </c>
      <c r="Q133" s="146">
        <v>0</v>
      </c>
      <c r="R133" s="146">
        <f t="shared" si="2"/>
        <v>0</v>
      </c>
      <c r="S133" s="146">
        <v>0</v>
      </c>
      <c r="T133" s="147">
        <f t="shared" si="3"/>
        <v>0</v>
      </c>
      <c r="AR133" s="148" t="s">
        <v>122</v>
      </c>
      <c r="AT133" s="148" t="s">
        <v>118</v>
      </c>
      <c r="AU133" s="148" t="s">
        <v>123</v>
      </c>
      <c r="AY133" s="13" t="s">
        <v>116</v>
      </c>
      <c r="BE133" s="149">
        <f t="shared" si="4"/>
        <v>0</v>
      </c>
      <c r="BF133" s="149">
        <f t="shared" si="5"/>
        <v>0</v>
      </c>
      <c r="BG133" s="149">
        <f t="shared" si="6"/>
        <v>0</v>
      </c>
      <c r="BH133" s="149">
        <f t="shared" si="7"/>
        <v>0</v>
      </c>
      <c r="BI133" s="149">
        <f t="shared" si="8"/>
        <v>0</v>
      </c>
      <c r="BJ133" s="13" t="s">
        <v>123</v>
      </c>
      <c r="BK133" s="149">
        <f t="shared" si="9"/>
        <v>0</v>
      </c>
      <c r="BL133" s="13" t="s">
        <v>122</v>
      </c>
      <c r="BM133" s="148" t="s">
        <v>149</v>
      </c>
    </row>
    <row r="134" spans="2:65" s="1" customFormat="1" ht="24.2" customHeight="1">
      <c r="B134" s="135"/>
      <c r="C134" s="136" t="s">
        <v>150</v>
      </c>
      <c r="D134" s="136" t="s">
        <v>118</v>
      </c>
      <c r="E134" s="137" t="s">
        <v>151</v>
      </c>
      <c r="F134" s="138" t="s">
        <v>152</v>
      </c>
      <c r="G134" s="139" t="s">
        <v>134</v>
      </c>
      <c r="H134" s="140">
        <v>11.34</v>
      </c>
      <c r="I134" s="141"/>
      <c r="J134" s="142">
        <f t="shared" si="0"/>
        <v>0</v>
      </c>
      <c r="K134" s="143"/>
      <c r="L134" s="28"/>
      <c r="M134" s="144" t="s">
        <v>1</v>
      </c>
      <c r="N134" s="145" t="s">
        <v>40</v>
      </c>
      <c r="P134" s="146">
        <f t="shared" si="1"/>
        <v>0</v>
      </c>
      <c r="Q134" s="146">
        <v>0</v>
      </c>
      <c r="R134" s="146">
        <f t="shared" si="2"/>
        <v>0</v>
      </c>
      <c r="S134" s="146">
        <v>0</v>
      </c>
      <c r="T134" s="147">
        <f t="shared" si="3"/>
        <v>0</v>
      </c>
      <c r="AR134" s="148" t="s">
        <v>122</v>
      </c>
      <c r="AT134" s="148" t="s">
        <v>118</v>
      </c>
      <c r="AU134" s="148" t="s">
        <v>123</v>
      </c>
      <c r="AY134" s="13" t="s">
        <v>116</v>
      </c>
      <c r="BE134" s="149">
        <f t="shared" si="4"/>
        <v>0</v>
      </c>
      <c r="BF134" s="149">
        <f t="shared" si="5"/>
        <v>0</v>
      </c>
      <c r="BG134" s="149">
        <f t="shared" si="6"/>
        <v>0</v>
      </c>
      <c r="BH134" s="149">
        <f t="shared" si="7"/>
        <v>0</v>
      </c>
      <c r="BI134" s="149">
        <f t="shared" si="8"/>
        <v>0</v>
      </c>
      <c r="BJ134" s="13" t="s">
        <v>123</v>
      </c>
      <c r="BK134" s="149">
        <f t="shared" si="9"/>
        <v>0</v>
      </c>
      <c r="BL134" s="13" t="s">
        <v>122</v>
      </c>
      <c r="BM134" s="148" t="s">
        <v>153</v>
      </c>
    </row>
    <row r="135" spans="2:65" s="1" customFormat="1" ht="37.9" customHeight="1">
      <c r="B135" s="135"/>
      <c r="C135" s="136" t="s">
        <v>154</v>
      </c>
      <c r="D135" s="136" t="s">
        <v>118</v>
      </c>
      <c r="E135" s="137" t="s">
        <v>155</v>
      </c>
      <c r="F135" s="138" t="s">
        <v>156</v>
      </c>
      <c r="G135" s="139" t="s">
        <v>134</v>
      </c>
      <c r="H135" s="140">
        <v>11.34</v>
      </c>
      <c r="I135" s="141"/>
      <c r="J135" s="142">
        <f t="shared" si="0"/>
        <v>0</v>
      </c>
      <c r="K135" s="143"/>
      <c r="L135" s="28"/>
      <c r="M135" s="144" t="s">
        <v>1</v>
      </c>
      <c r="N135" s="145" t="s">
        <v>40</v>
      </c>
      <c r="P135" s="146">
        <f t="shared" si="1"/>
        <v>0</v>
      </c>
      <c r="Q135" s="146">
        <v>0</v>
      </c>
      <c r="R135" s="146">
        <f t="shared" si="2"/>
        <v>0</v>
      </c>
      <c r="S135" s="146">
        <v>0</v>
      </c>
      <c r="T135" s="147">
        <f t="shared" si="3"/>
        <v>0</v>
      </c>
      <c r="AR135" s="148" t="s">
        <v>122</v>
      </c>
      <c r="AT135" s="148" t="s">
        <v>118</v>
      </c>
      <c r="AU135" s="148" t="s">
        <v>123</v>
      </c>
      <c r="AY135" s="13" t="s">
        <v>116</v>
      </c>
      <c r="BE135" s="149">
        <f t="shared" si="4"/>
        <v>0</v>
      </c>
      <c r="BF135" s="149">
        <f t="shared" si="5"/>
        <v>0</v>
      </c>
      <c r="BG135" s="149">
        <f t="shared" si="6"/>
        <v>0</v>
      </c>
      <c r="BH135" s="149">
        <f t="shared" si="7"/>
        <v>0</v>
      </c>
      <c r="BI135" s="149">
        <f t="shared" si="8"/>
        <v>0</v>
      </c>
      <c r="BJ135" s="13" t="s">
        <v>123</v>
      </c>
      <c r="BK135" s="149">
        <f t="shared" si="9"/>
        <v>0</v>
      </c>
      <c r="BL135" s="13" t="s">
        <v>122</v>
      </c>
      <c r="BM135" s="148" t="s">
        <v>157</v>
      </c>
    </row>
    <row r="136" spans="2:65" s="1" customFormat="1" ht="24.2" customHeight="1">
      <c r="B136" s="135"/>
      <c r="C136" s="136" t="s">
        <v>158</v>
      </c>
      <c r="D136" s="136" t="s">
        <v>118</v>
      </c>
      <c r="E136" s="137" t="s">
        <v>159</v>
      </c>
      <c r="F136" s="138" t="s">
        <v>160</v>
      </c>
      <c r="G136" s="139" t="s">
        <v>161</v>
      </c>
      <c r="H136" s="140">
        <v>11.34</v>
      </c>
      <c r="I136" s="141"/>
      <c r="J136" s="142">
        <f t="shared" si="0"/>
        <v>0</v>
      </c>
      <c r="K136" s="143"/>
      <c r="L136" s="28"/>
      <c r="M136" s="144" t="s">
        <v>1</v>
      </c>
      <c r="N136" s="145" t="s">
        <v>40</v>
      </c>
      <c r="P136" s="146">
        <f t="shared" si="1"/>
        <v>0</v>
      </c>
      <c r="Q136" s="146">
        <v>0</v>
      </c>
      <c r="R136" s="146">
        <f t="shared" si="2"/>
        <v>0</v>
      </c>
      <c r="S136" s="146">
        <v>0</v>
      </c>
      <c r="T136" s="147">
        <f t="shared" si="3"/>
        <v>0</v>
      </c>
      <c r="AR136" s="148" t="s">
        <v>122</v>
      </c>
      <c r="AT136" s="148" t="s">
        <v>118</v>
      </c>
      <c r="AU136" s="148" t="s">
        <v>123</v>
      </c>
      <c r="AY136" s="13" t="s">
        <v>116</v>
      </c>
      <c r="BE136" s="149">
        <f t="shared" si="4"/>
        <v>0</v>
      </c>
      <c r="BF136" s="149">
        <f t="shared" si="5"/>
        <v>0</v>
      </c>
      <c r="BG136" s="149">
        <f t="shared" si="6"/>
        <v>0</v>
      </c>
      <c r="BH136" s="149">
        <f t="shared" si="7"/>
        <v>0</v>
      </c>
      <c r="BI136" s="149">
        <f t="shared" si="8"/>
        <v>0</v>
      </c>
      <c r="BJ136" s="13" t="s">
        <v>123</v>
      </c>
      <c r="BK136" s="149">
        <f t="shared" si="9"/>
        <v>0</v>
      </c>
      <c r="BL136" s="13" t="s">
        <v>122</v>
      </c>
      <c r="BM136" s="148" t="s">
        <v>162</v>
      </c>
    </row>
    <row r="137" spans="2:65" s="1" customFormat="1" ht="21.75" customHeight="1">
      <c r="B137" s="135"/>
      <c r="C137" s="136" t="s">
        <v>163</v>
      </c>
      <c r="D137" s="136" t="s">
        <v>118</v>
      </c>
      <c r="E137" s="137" t="s">
        <v>164</v>
      </c>
      <c r="F137" s="138" t="s">
        <v>165</v>
      </c>
      <c r="G137" s="139" t="s">
        <v>121</v>
      </c>
      <c r="H137" s="140">
        <v>55.6</v>
      </c>
      <c r="I137" s="141"/>
      <c r="J137" s="142">
        <f t="shared" si="0"/>
        <v>0</v>
      </c>
      <c r="K137" s="143"/>
      <c r="L137" s="28"/>
      <c r="M137" s="144" t="s">
        <v>1</v>
      </c>
      <c r="N137" s="145" t="s">
        <v>40</v>
      </c>
      <c r="P137" s="146">
        <f t="shared" si="1"/>
        <v>0</v>
      </c>
      <c r="Q137" s="146">
        <v>0</v>
      </c>
      <c r="R137" s="146">
        <f t="shared" si="2"/>
        <v>0</v>
      </c>
      <c r="S137" s="146">
        <v>0</v>
      </c>
      <c r="T137" s="147">
        <f t="shared" si="3"/>
        <v>0</v>
      </c>
      <c r="AR137" s="148" t="s">
        <v>122</v>
      </c>
      <c r="AT137" s="148" t="s">
        <v>118</v>
      </c>
      <c r="AU137" s="148" t="s">
        <v>123</v>
      </c>
      <c r="AY137" s="13" t="s">
        <v>116</v>
      </c>
      <c r="BE137" s="149">
        <f t="shared" si="4"/>
        <v>0</v>
      </c>
      <c r="BF137" s="149">
        <f t="shared" si="5"/>
        <v>0</v>
      </c>
      <c r="BG137" s="149">
        <f t="shared" si="6"/>
        <v>0</v>
      </c>
      <c r="BH137" s="149">
        <f t="shared" si="7"/>
        <v>0</v>
      </c>
      <c r="BI137" s="149">
        <f t="shared" si="8"/>
        <v>0</v>
      </c>
      <c r="BJ137" s="13" t="s">
        <v>123</v>
      </c>
      <c r="BK137" s="149">
        <f t="shared" si="9"/>
        <v>0</v>
      </c>
      <c r="BL137" s="13" t="s">
        <v>122</v>
      </c>
      <c r="BM137" s="148" t="s">
        <v>166</v>
      </c>
    </row>
    <row r="138" spans="2:65" s="11" customFormat="1" ht="22.9" customHeight="1">
      <c r="B138" s="123"/>
      <c r="D138" s="124" t="s">
        <v>73</v>
      </c>
      <c r="E138" s="133" t="s">
        <v>128</v>
      </c>
      <c r="F138" s="133" t="s">
        <v>167</v>
      </c>
      <c r="I138" s="126"/>
      <c r="J138" s="134">
        <f>BK138</f>
        <v>0</v>
      </c>
      <c r="L138" s="123"/>
      <c r="M138" s="128"/>
      <c r="P138" s="129">
        <f>SUM(P139:P140)</f>
        <v>0</v>
      </c>
      <c r="R138" s="129">
        <f>SUM(R139:R140)</f>
        <v>7.8840000000000004E-3</v>
      </c>
      <c r="T138" s="130">
        <f>SUM(T139:T140)</f>
        <v>0</v>
      </c>
      <c r="AR138" s="124" t="s">
        <v>82</v>
      </c>
      <c r="AT138" s="131" t="s">
        <v>73</v>
      </c>
      <c r="AU138" s="131" t="s">
        <v>82</v>
      </c>
      <c r="AY138" s="124" t="s">
        <v>116</v>
      </c>
      <c r="BK138" s="132">
        <f>SUM(BK139:BK140)</f>
        <v>0</v>
      </c>
    </row>
    <row r="139" spans="2:65" s="1" customFormat="1" ht="24.2" customHeight="1">
      <c r="B139" s="135"/>
      <c r="C139" s="136" t="s">
        <v>168</v>
      </c>
      <c r="D139" s="136" t="s">
        <v>118</v>
      </c>
      <c r="E139" s="137" t="s">
        <v>169</v>
      </c>
      <c r="F139" s="138" t="s">
        <v>170</v>
      </c>
      <c r="G139" s="139" t="s">
        <v>121</v>
      </c>
      <c r="H139" s="140">
        <v>1.08</v>
      </c>
      <c r="I139" s="141"/>
      <c r="J139" s="142">
        <f>ROUND(I139*H139,2)</f>
        <v>0</v>
      </c>
      <c r="K139" s="143"/>
      <c r="L139" s="28"/>
      <c r="M139" s="144" t="s">
        <v>1</v>
      </c>
      <c r="N139" s="145" t="s">
        <v>40</v>
      </c>
      <c r="P139" s="146">
        <f>O139*H139</f>
        <v>0</v>
      </c>
      <c r="Q139" s="146">
        <v>7.3000000000000001E-3</v>
      </c>
      <c r="R139" s="146">
        <f>Q139*H139</f>
        <v>7.8840000000000004E-3</v>
      </c>
      <c r="S139" s="146">
        <v>0</v>
      </c>
      <c r="T139" s="147">
        <f>S139*H139</f>
        <v>0</v>
      </c>
      <c r="AR139" s="148" t="s">
        <v>122</v>
      </c>
      <c r="AT139" s="148" t="s">
        <v>118</v>
      </c>
      <c r="AU139" s="148" t="s">
        <v>123</v>
      </c>
      <c r="AY139" s="13" t="s">
        <v>116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123</v>
      </c>
      <c r="BK139" s="149">
        <f>ROUND(I139*H139,2)</f>
        <v>0</v>
      </c>
      <c r="BL139" s="13" t="s">
        <v>122</v>
      </c>
      <c r="BM139" s="148" t="s">
        <v>171</v>
      </c>
    </row>
    <row r="140" spans="2:65" s="1" customFormat="1" ht="16.5" customHeight="1">
      <c r="B140" s="135"/>
      <c r="C140" s="136" t="s">
        <v>172</v>
      </c>
      <c r="D140" s="136" t="s">
        <v>118</v>
      </c>
      <c r="E140" s="137" t="s">
        <v>173</v>
      </c>
      <c r="F140" s="138" t="s">
        <v>174</v>
      </c>
      <c r="G140" s="139" t="s">
        <v>121</v>
      </c>
      <c r="H140" s="140">
        <v>1.08</v>
      </c>
      <c r="I140" s="141"/>
      <c r="J140" s="142">
        <f>ROUND(I140*H140,2)</f>
        <v>0</v>
      </c>
      <c r="K140" s="143"/>
      <c r="L140" s="28"/>
      <c r="M140" s="144" t="s">
        <v>1</v>
      </c>
      <c r="N140" s="145" t="s">
        <v>40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122</v>
      </c>
      <c r="AT140" s="148" t="s">
        <v>118</v>
      </c>
      <c r="AU140" s="148" t="s">
        <v>123</v>
      </c>
      <c r="AY140" s="13" t="s">
        <v>116</v>
      </c>
      <c r="BE140" s="149">
        <f>IF(N140="základná",J140,0)</f>
        <v>0</v>
      </c>
      <c r="BF140" s="149">
        <f>IF(N140="znížená",J140,0)</f>
        <v>0</v>
      </c>
      <c r="BG140" s="149">
        <f>IF(N140="zákl. prenesená",J140,0)</f>
        <v>0</v>
      </c>
      <c r="BH140" s="149">
        <f>IF(N140="zníž. prenesená",J140,0)</f>
        <v>0</v>
      </c>
      <c r="BI140" s="149">
        <f>IF(N140="nulová",J140,0)</f>
        <v>0</v>
      </c>
      <c r="BJ140" s="13" t="s">
        <v>123</v>
      </c>
      <c r="BK140" s="149">
        <f>ROUND(I140*H140,2)</f>
        <v>0</v>
      </c>
      <c r="BL140" s="13" t="s">
        <v>122</v>
      </c>
      <c r="BM140" s="148" t="s">
        <v>175</v>
      </c>
    </row>
    <row r="141" spans="2:65" s="11" customFormat="1" ht="22.9" customHeight="1">
      <c r="B141" s="123"/>
      <c r="D141" s="124" t="s">
        <v>73</v>
      </c>
      <c r="E141" s="133" t="s">
        <v>136</v>
      </c>
      <c r="F141" s="133" t="s">
        <v>176</v>
      </c>
      <c r="I141" s="126"/>
      <c r="J141" s="134">
        <f>BK141</f>
        <v>0</v>
      </c>
      <c r="L141" s="123"/>
      <c r="M141" s="128"/>
      <c r="P141" s="129">
        <f>SUM(P142:P144)</f>
        <v>0</v>
      </c>
      <c r="R141" s="129">
        <f>SUM(R142:R144)</f>
        <v>74.721587999999997</v>
      </c>
      <c r="T141" s="130">
        <f>SUM(T142:T144)</f>
        <v>0</v>
      </c>
      <c r="AR141" s="124" t="s">
        <v>82</v>
      </c>
      <c r="AT141" s="131" t="s">
        <v>73</v>
      </c>
      <c r="AU141" s="131" t="s">
        <v>82</v>
      </c>
      <c r="AY141" s="124" t="s">
        <v>116</v>
      </c>
      <c r="BK141" s="132">
        <f>SUM(BK142:BK144)</f>
        <v>0</v>
      </c>
    </row>
    <row r="142" spans="2:65" s="1" customFormat="1" ht="33" customHeight="1">
      <c r="B142" s="135"/>
      <c r="C142" s="136" t="s">
        <v>177</v>
      </c>
      <c r="D142" s="136" t="s">
        <v>118</v>
      </c>
      <c r="E142" s="137" t="s">
        <v>178</v>
      </c>
      <c r="F142" s="138" t="s">
        <v>179</v>
      </c>
      <c r="G142" s="139" t="s">
        <v>121</v>
      </c>
      <c r="H142" s="140">
        <v>56.6</v>
      </c>
      <c r="I142" s="141"/>
      <c r="J142" s="142">
        <f>ROUND(I142*H142,2)</f>
        <v>0</v>
      </c>
      <c r="K142" s="143"/>
      <c r="L142" s="28"/>
      <c r="M142" s="144" t="s">
        <v>1</v>
      </c>
      <c r="N142" s="145" t="s">
        <v>40</v>
      </c>
      <c r="P142" s="146">
        <f>O142*H142</f>
        <v>0</v>
      </c>
      <c r="Q142" s="146">
        <v>0.38625999999999999</v>
      </c>
      <c r="R142" s="146">
        <f>Q142*H142</f>
        <v>21.862316</v>
      </c>
      <c r="S142" s="146">
        <v>0</v>
      </c>
      <c r="T142" s="147">
        <f>S142*H142</f>
        <v>0</v>
      </c>
      <c r="AR142" s="148" t="s">
        <v>122</v>
      </c>
      <c r="AT142" s="148" t="s">
        <v>118</v>
      </c>
      <c r="AU142" s="148" t="s">
        <v>123</v>
      </c>
      <c r="AY142" s="13" t="s">
        <v>116</v>
      </c>
      <c r="BE142" s="149">
        <f>IF(N142="základná",J142,0)</f>
        <v>0</v>
      </c>
      <c r="BF142" s="149">
        <f>IF(N142="znížená",J142,0)</f>
        <v>0</v>
      </c>
      <c r="BG142" s="149">
        <f>IF(N142="zákl. prenesená",J142,0)</f>
        <v>0</v>
      </c>
      <c r="BH142" s="149">
        <f>IF(N142="zníž. prenesená",J142,0)</f>
        <v>0</v>
      </c>
      <c r="BI142" s="149">
        <f>IF(N142="nulová",J142,0)</f>
        <v>0</v>
      </c>
      <c r="BJ142" s="13" t="s">
        <v>123</v>
      </c>
      <c r="BK142" s="149">
        <f>ROUND(I142*H142,2)</f>
        <v>0</v>
      </c>
      <c r="BL142" s="13" t="s">
        <v>122</v>
      </c>
      <c r="BM142" s="148" t="s">
        <v>180</v>
      </c>
    </row>
    <row r="143" spans="2:65" s="1" customFormat="1" ht="33" customHeight="1">
      <c r="B143" s="135"/>
      <c r="C143" s="136" t="s">
        <v>181</v>
      </c>
      <c r="D143" s="136" t="s">
        <v>118</v>
      </c>
      <c r="E143" s="137" t="s">
        <v>182</v>
      </c>
      <c r="F143" s="138" t="s">
        <v>183</v>
      </c>
      <c r="G143" s="139" t="s">
        <v>121</v>
      </c>
      <c r="H143" s="140">
        <v>56.6</v>
      </c>
      <c r="I143" s="141"/>
      <c r="J143" s="142">
        <f>ROUND(I143*H143,2)</f>
        <v>0</v>
      </c>
      <c r="K143" s="143"/>
      <c r="L143" s="28"/>
      <c r="M143" s="144" t="s">
        <v>1</v>
      </c>
      <c r="N143" s="145" t="s">
        <v>40</v>
      </c>
      <c r="P143" s="146">
        <f>O143*H143</f>
        <v>0</v>
      </c>
      <c r="Q143" s="146">
        <v>0.48574000000000001</v>
      </c>
      <c r="R143" s="146">
        <f>Q143*H143</f>
        <v>27.492884</v>
      </c>
      <c r="S143" s="146">
        <v>0</v>
      </c>
      <c r="T143" s="147">
        <f>S143*H143</f>
        <v>0</v>
      </c>
      <c r="AR143" s="148" t="s">
        <v>122</v>
      </c>
      <c r="AT143" s="148" t="s">
        <v>118</v>
      </c>
      <c r="AU143" s="148" t="s">
        <v>123</v>
      </c>
      <c r="AY143" s="13" t="s">
        <v>116</v>
      </c>
      <c r="BE143" s="149">
        <f>IF(N143="základná",J143,0)</f>
        <v>0</v>
      </c>
      <c r="BF143" s="149">
        <f>IF(N143="znížená",J143,0)</f>
        <v>0</v>
      </c>
      <c r="BG143" s="149">
        <f>IF(N143="zákl. prenesená",J143,0)</f>
        <v>0</v>
      </c>
      <c r="BH143" s="149">
        <f>IF(N143="zníž. prenesená",J143,0)</f>
        <v>0</v>
      </c>
      <c r="BI143" s="149">
        <f>IF(N143="nulová",J143,0)</f>
        <v>0</v>
      </c>
      <c r="BJ143" s="13" t="s">
        <v>123</v>
      </c>
      <c r="BK143" s="149">
        <f>ROUND(I143*H143,2)</f>
        <v>0</v>
      </c>
      <c r="BL143" s="13" t="s">
        <v>122</v>
      </c>
      <c r="BM143" s="148" t="s">
        <v>184</v>
      </c>
    </row>
    <row r="144" spans="2:65" s="1" customFormat="1" ht="37.9" customHeight="1">
      <c r="B144" s="135"/>
      <c r="C144" s="136" t="s">
        <v>185</v>
      </c>
      <c r="D144" s="136" t="s">
        <v>118</v>
      </c>
      <c r="E144" s="137" t="s">
        <v>186</v>
      </c>
      <c r="F144" s="138" t="s">
        <v>187</v>
      </c>
      <c r="G144" s="139" t="s">
        <v>121</v>
      </c>
      <c r="H144" s="140">
        <v>55.6</v>
      </c>
      <c r="I144" s="141"/>
      <c r="J144" s="142">
        <f>ROUND(I144*H144,2)</f>
        <v>0</v>
      </c>
      <c r="K144" s="143"/>
      <c r="L144" s="28"/>
      <c r="M144" s="144" t="s">
        <v>1</v>
      </c>
      <c r="N144" s="145" t="s">
        <v>40</v>
      </c>
      <c r="P144" s="146">
        <f>O144*H144</f>
        <v>0</v>
      </c>
      <c r="Q144" s="146">
        <v>0.45623000000000002</v>
      </c>
      <c r="R144" s="146">
        <f>Q144*H144</f>
        <v>25.366388000000001</v>
      </c>
      <c r="S144" s="146">
        <v>0</v>
      </c>
      <c r="T144" s="147">
        <f>S144*H144</f>
        <v>0</v>
      </c>
      <c r="AR144" s="148" t="s">
        <v>122</v>
      </c>
      <c r="AT144" s="148" t="s">
        <v>118</v>
      </c>
      <c r="AU144" s="148" t="s">
        <v>123</v>
      </c>
      <c r="AY144" s="13" t="s">
        <v>116</v>
      </c>
      <c r="BE144" s="149">
        <f>IF(N144="základná",J144,0)</f>
        <v>0</v>
      </c>
      <c r="BF144" s="149">
        <f>IF(N144="znížená",J144,0)</f>
        <v>0</v>
      </c>
      <c r="BG144" s="149">
        <f>IF(N144="zákl. prenesená",J144,0)</f>
        <v>0</v>
      </c>
      <c r="BH144" s="149">
        <f>IF(N144="zníž. prenesená",J144,0)</f>
        <v>0</v>
      </c>
      <c r="BI144" s="149">
        <f>IF(N144="nulová",J144,0)</f>
        <v>0</v>
      </c>
      <c r="BJ144" s="13" t="s">
        <v>123</v>
      </c>
      <c r="BK144" s="149">
        <f>ROUND(I144*H144,2)</f>
        <v>0</v>
      </c>
      <c r="BL144" s="13" t="s">
        <v>122</v>
      </c>
      <c r="BM144" s="148" t="s">
        <v>188</v>
      </c>
    </row>
    <row r="145" spans="2:65" s="11" customFormat="1" ht="22.9" customHeight="1">
      <c r="B145" s="123"/>
      <c r="D145" s="124" t="s">
        <v>73</v>
      </c>
      <c r="E145" s="133" t="s">
        <v>139</v>
      </c>
      <c r="F145" s="133" t="s">
        <v>189</v>
      </c>
      <c r="I145" s="126"/>
      <c r="J145" s="134">
        <f>BK145</f>
        <v>0</v>
      </c>
      <c r="L145" s="123"/>
      <c r="M145" s="128"/>
      <c r="P145" s="129">
        <f>SUM(P146:P149)</f>
        <v>0</v>
      </c>
      <c r="R145" s="129">
        <f>SUM(R146:R149)</f>
        <v>0.40081</v>
      </c>
      <c r="T145" s="130">
        <f>SUM(T146:T149)</f>
        <v>0</v>
      </c>
      <c r="AR145" s="124" t="s">
        <v>82</v>
      </c>
      <c r="AT145" s="131" t="s">
        <v>73</v>
      </c>
      <c r="AU145" s="131" t="s">
        <v>82</v>
      </c>
      <c r="AY145" s="124" t="s">
        <v>116</v>
      </c>
      <c r="BK145" s="132">
        <f>SUM(BK146:BK149)</f>
        <v>0</v>
      </c>
    </row>
    <row r="146" spans="2:65" s="1" customFormat="1" ht="44.25" customHeight="1">
      <c r="B146" s="135"/>
      <c r="C146" s="136" t="s">
        <v>190</v>
      </c>
      <c r="D146" s="136" t="s">
        <v>118</v>
      </c>
      <c r="E146" s="137" t="s">
        <v>191</v>
      </c>
      <c r="F146" s="138" t="s">
        <v>192</v>
      </c>
      <c r="G146" s="139" t="s">
        <v>193</v>
      </c>
      <c r="H146" s="140">
        <v>42.7</v>
      </c>
      <c r="I146" s="141"/>
      <c r="J146" s="142">
        <f>ROUND(I146*H146,2)</f>
        <v>0</v>
      </c>
      <c r="K146" s="143"/>
      <c r="L146" s="28"/>
      <c r="M146" s="144" t="s">
        <v>1</v>
      </c>
      <c r="N146" s="145" t="s">
        <v>40</v>
      </c>
      <c r="P146" s="146">
        <f>O146*H146</f>
        <v>0</v>
      </c>
      <c r="Q146" s="146">
        <v>1.07E-3</v>
      </c>
      <c r="R146" s="146">
        <f>Q146*H146</f>
        <v>4.5689E-2</v>
      </c>
      <c r="S146" s="146">
        <v>0</v>
      </c>
      <c r="T146" s="147">
        <f>S146*H146</f>
        <v>0</v>
      </c>
      <c r="AR146" s="148" t="s">
        <v>122</v>
      </c>
      <c r="AT146" s="148" t="s">
        <v>118</v>
      </c>
      <c r="AU146" s="148" t="s">
        <v>123</v>
      </c>
      <c r="AY146" s="13" t="s">
        <v>116</v>
      </c>
      <c r="BE146" s="149">
        <f>IF(N146="základná",J146,0)</f>
        <v>0</v>
      </c>
      <c r="BF146" s="149">
        <f>IF(N146="znížená",J146,0)</f>
        <v>0</v>
      </c>
      <c r="BG146" s="149">
        <f>IF(N146="zákl. prenesená",J146,0)</f>
        <v>0</v>
      </c>
      <c r="BH146" s="149">
        <f>IF(N146="zníž. prenesená",J146,0)</f>
        <v>0</v>
      </c>
      <c r="BI146" s="149">
        <f>IF(N146="nulová",J146,0)</f>
        <v>0</v>
      </c>
      <c r="BJ146" s="13" t="s">
        <v>123</v>
      </c>
      <c r="BK146" s="149">
        <f>ROUND(I146*H146,2)</f>
        <v>0</v>
      </c>
      <c r="BL146" s="13" t="s">
        <v>122</v>
      </c>
      <c r="BM146" s="148" t="s">
        <v>194</v>
      </c>
    </row>
    <row r="147" spans="2:65" s="1" customFormat="1" ht="37.9" customHeight="1">
      <c r="B147" s="135"/>
      <c r="C147" s="136" t="s">
        <v>195</v>
      </c>
      <c r="D147" s="136" t="s">
        <v>118</v>
      </c>
      <c r="E147" s="137" t="s">
        <v>196</v>
      </c>
      <c r="F147" s="138" t="s">
        <v>197</v>
      </c>
      <c r="G147" s="139" t="s">
        <v>121</v>
      </c>
      <c r="H147" s="140">
        <v>55.6</v>
      </c>
      <c r="I147" s="141"/>
      <c r="J147" s="142">
        <f>ROUND(I147*H147,2)</f>
        <v>0</v>
      </c>
      <c r="K147" s="143"/>
      <c r="L147" s="28"/>
      <c r="M147" s="144" t="s">
        <v>1</v>
      </c>
      <c r="N147" s="145" t="s">
        <v>40</v>
      </c>
      <c r="P147" s="146">
        <f>O147*H147</f>
        <v>0</v>
      </c>
      <c r="Q147" s="146">
        <v>6.2700000000000004E-3</v>
      </c>
      <c r="R147" s="146">
        <f>Q147*H147</f>
        <v>0.34861200000000003</v>
      </c>
      <c r="S147" s="146">
        <v>0</v>
      </c>
      <c r="T147" s="147">
        <f>S147*H147</f>
        <v>0</v>
      </c>
      <c r="AR147" s="148" t="s">
        <v>122</v>
      </c>
      <c r="AT147" s="148" t="s">
        <v>118</v>
      </c>
      <c r="AU147" s="148" t="s">
        <v>123</v>
      </c>
      <c r="AY147" s="13" t="s">
        <v>116</v>
      </c>
      <c r="BE147" s="149">
        <f>IF(N147="základná",J147,0)</f>
        <v>0</v>
      </c>
      <c r="BF147" s="149">
        <f>IF(N147="znížená",J147,0)</f>
        <v>0</v>
      </c>
      <c r="BG147" s="149">
        <f>IF(N147="zákl. prenesená",J147,0)</f>
        <v>0</v>
      </c>
      <c r="BH147" s="149">
        <f>IF(N147="zníž. prenesená",J147,0)</f>
        <v>0</v>
      </c>
      <c r="BI147" s="149">
        <f>IF(N147="nulová",J147,0)</f>
        <v>0</v>
      </c>
      <c r="BJ147" s="13" t="s">
        <v>123</v>
      </c>
      <c r="BK147" s="149">
        <f>ROUND(I147*H147,2)</f>
        <v>0</v>
      </c>
      <c r="BL147" s="13" t="s">
        <v>122</v>
      </c>
      <c r="BM147" s="148" t="s">
        <v>198</v>
      </c>
    </row>
    <row r="148" spans="2:65" s="1" customFormat="1" ht="24.2" customHeight="1">
      <c r="B148" s="135"/>
      <c r="C148" s="136" t="s">
        <v>199</v>
      </c>
      <c r="D148" s="136" t="s">
        <v>118</v>
      </c>
      <c r="E148" s="137" t="s">
        <v>200</v>
      </c>
      <c r="F148" s="138" t="s">
        <v>201</v>
      </c>
      <c r="G148" s="139" t="s">
        <v>121</v>
      </c>
      <c r="H148" s="140">
        <v>56.6</v>
      </c>
      <c r="I148" s="141"/>
      <c r="J148" s="142">
        <f>ROUND(I148*H148,2)</f>
        <v>0</v>
      </c>
      <c r="K148" s="143"/>
      <c r="L148" s="28"/>
      <c r="M148" s="144" t="s">
        <v>1</v>
      </c>
      <c r="N148" s="145" t="s">
        <v>40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122</v>
      </c>
      <c r="AT148" s="148" t="s">
        <v>118</v>
      </c>
      <c r="AU148" s="148" t="s">
        <v>123</v>
      </c>
      <c r="AY148" s="13" t="s">
        <v>116</v>
      </c>
      <c r="BE148" s="149">
        <f>IF(N148="základná",J148,0)</f>
        <v>0</v>
      </c>
      <c r="BF148" s="149">
        <f>IF(N148="znížená",J148,0)</f>
        <v>0</v>
      </c>
      <c r="BG148" s="149">
        <f>IF(N148="zákl. prenesená",J148,0)</f>
        <v>0</v>
      </c>
      <c r="BH148" s="149">
        <f>IF(N148="zníž. prenesená",J148,0)</f>
        <v>0</v>
      </c>
      <c r="BI148" s="149">
        <f>IF(N148="nulová",J148,0)</f>
        <v>0</v>
      </c>
      <c r="BJ148" s="13" t="s">
        <v>123</v>
      </c>
      <c r="BK148" s="149">
        <f>ROUND(I148*H148,2)</f>
        <v>0</v>
      </c>
      <c r="BL148" s="13" t="s">
        <v>122</v>
      </c>
      <c r="BM148" s="148" t="s">
        <v>202</v>
      </c>
    </row>
    <row r="149" spans="2:65" s="1" customFormat="1" ht="16.5" customHeight="1">
      <c r="B149" s="135"/>
      <c r="C149" s="150" t="s">
        <v>203</v>
      </c>
      <c r="D149" s="150" t="s">
        <v>204</v>
      </c>
      <c r="E149" s="151" t="s">
        <v>205</v>
      </c>
      <c r="F149" s="152" t="s">
        <v>206</v>
      </c>
      <c r="G149" s="153" t="s">
        <v>121</v>
      </c>
      <c r="H149" s="154">
        <v>65.09</v>
      </c>
      <c r="I149" s="155"/>
      <c r="J149" s="156">
        <f>ROUND(I149*H149,2)</f>
        <v>0</v>
      </c>
      <c r="K149" s="157"/>
      <c r="L149" s="158"/>
      <c r="M149" s="159" t="s">
        <v>1</v>
      </c>
      <c r="N149" s="160" t="s">
        <v>40</v>
      </c>
      <c r="P149" s="146">
        <f>O149*H149</f>
        <v>0</v>
      </c>
      <c r="Q149" s="146">
        <v>1E-4</v>
      </c>
      <c r="R149" s="146">
        <f>Q149*H149</f>
        <v>6.5090000000000009E-3</v>
      </c>
      <c r="S149" s="146">
        <v>0</v>
      </c>
      <c r="T149" s="147">
        <f>S149*H149</f>
        <v>0</v>
      </c>
      <c r="AR149" s="148" t="s">
        <v>146</v>
      </c>
      <c r="AT149" s="148" t="s">
        <v>204</v>
      </c>
      <c r="AU149" s="148" t="s">
        <v>123</v>
      </c>
      <c r="AY149" s="13" t="s">
        <v>116</v>
      </c>
      <c r="BE149" s="149">
        <f>IF(N149="základná",J149,0)</f>
        <v>0</v>
      </c>
      <c r="BF149" s="149">
        <f>IF(N149="znížená",J149,0)</f>
        <v>0</v>
      </c>
      <c r="BG149" s="149">
        <f>IF(N149="zákl. prenesená",J149,0)</f>
        <v>0</v>
      </c>
      <c r="BH149" s="149">
        <f>IF(N149="zníž. prenesená",J149,0)</f>
        <v>0</v>
      </c>
      <c r="BI149" s="149">
        <f>IF(N149="nulová",J149,0)</f>
        <v>0</v>
      </c>
      <c r="BJ149" s="13" t="s">
        <v>123</v>
      </c>
      <c r="BK149" s="149">
        <f>ROUND(I149*H149,2)</f>
        <v>0</v>
      </c>
      <c r="BL149" s="13" t="s">
        <v>122</v>
      </c>
      <c r="BM149" s="148" t="s">
        <v>207</v>
      </c>
    </row>
    <row r="150" spans="2:65" s="11" customFormat="1" ht="22.9" customHeight="1">
      <c r="B150" s="123"/>
      <c r="D150" s="124" t="s">
        <v>73</v>
      </c>
      <c r="E150" s="133" t="s">
        <v>150</v>
      </c>
      <c r="F150" s="133" t="s">
        <v>208</v>
      </c>
      <c r="I150" s="126"/>
      <c r="J150" s="134">
        <f>BK150</f>
        <v>0</v>
      </c>
      <c r="L150" s="123"/>
      <c r="M150" s="128"/>
      <c r="P150" s="129">
        <f>SUM(P151:P155)</f>
        <v>0</v>
      </c>
      <c r="R150" s="129">
        <f>SUM(R151:R155)</f>
        <v>5.170000000000001E-4</v>
      </c>
      <c r="T150" s="130">
        <f>SUM(T151:T155)</f>
        <v>0</v>
      </c>
      <c r="AR150" s="124" t="s">
        <v>82</v>
      </c>
      <c r="AT150" s="131" t="s">
        <v>73</v>
      </c>
      <c r="AU150" s="131" t="s">
        <v>82</v>
      </c>
      <c r="AY150" s="124" t="s">
        <v>116</v>
      </c>
      <c r="BK150" s="132">
        <f>SUM(BK151:BK155)</f>
        <v>0</v>
      </c>
    </row>
    <row r="151" spans="2:65" s="1" customFormat="1" ht="24.2" customHeight="1">
      <c r="B151" s="135"/>
      <c r="C151" s="136" t="s">
        <v>209</v>
      </c>
      <c r="D151" s="136" t="s">
        <v>118</v>
      </c>
      <c r="E151" s="137" t="s">
        <v>210</v>
      </c>
      <c r="F151" s="138" t="s">
        <v>211</v>
      </c>
      <c r="G151" s="139" t="s">
        <v>193</v>
      </c>
      <c r="H151" s="140">
        <v>23</v>
      </c>
      <c r="I151" s="141"/>
      <c r="J151" s="142">
        <f>ROUND(I151*H151,2)</f>
        <v>0</v>
      </c>
      <c r="K151" s="143"/>
      <c r="L151" s="28"/>
      <c r="M151" s="144" t="s">
        <v>1</v>
      </c>
      <c r="N151" s="145" t="s">
        <v>40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122</v>
      </c>
      <c r="AT151" s="148" t="s">
        <v>118</v>
      </c>
      <c r="AU151" s="148" t="s">
        <v>123</v>
      </c>
      <c r="AY151" s="13" t="s">
        <v>116</v>
      </c>
      <c r="BE151" s="149">
        <f>IF(N151="základná",J151,0)</f>
        <v>0</v>
      </c>
      <c r="BF151" s="149">
        <f>IF(N151="znížená",J151,0)</f>
        <v>0</v>
      </c>
      <c r="BG151" s="149">
        <f>IF(N151="zákl. prenesená",J151,0)</f>
        <v>0</v>
      </c>
      <c r="BH151" s="149">
        <f>IF(N151="zníž. prenesená",J151,0)</f>
        <v>0</v>
      </c>
      <c r="BI151" s="149">
        <f>IF(N151="nulová",J151,0)</f>
        <v>0</v>
      </c>
      <c r="BJ151" s="13" t="s">
        <v>123</v>
      </c>
      <c r="BK151" s="149">
        <f>ROUND(I151*H151,2)</f>
        <v>0</v>
      </c>
      <c r="BL151" s="13" t="s">
        <v>122</v>
      </c>
      <c r="BM151" s="148" t="s">
        <v>212</v>
      </c>
    </row>
    <row r="152" spans="2:65" s="1" customFormat="1" ht="24.2" customHeight="1">
      <c r="B152" s="135"/>
      <c r="C152" s="136" t="s">
        <v>7</v>
      </c>
      <c r="D152" s="136" t="s">
        <v>118</v>
      </c>
      <c r="E152" s="137" t="s">
        <v>213</v>
      </c>
      <c r="F152" s="138" t="s">
        <v>214</v>
      </c>
      <c r="G152" s="139" t="s">
        <v>193</v>
      </c>
      <c r="H152" s="140">
        <v>51.7</v>
      </c>
      <c r="I152" s="141"/>
      <c r="J152" s="142">
        <f>ROUND(I152*H152,2)</f>
        <v>0</v>
      </c>
      <c r="K152" s="143"/>
      <c r="L152" s="28"/>
      <c r="M152" s="144" t="s">
        <v>1</v>
      </c>
      <c r="N152" s="145" t="s">
        <v>40</v>
      </c>
      <c r="P152" s="146">
        <f>O152*H152</f>
        <v>0</v>
      </c>
      <c r="Q152" s="146">
        <v>1.0000000000000001E-5</v>
      </c>
      <c r="R152" s="146">
        <f>Q152*H152</f>
        <v>5.170000000000001E-4</v>
      </c>
      <c r="S152" s="146">
        <v>0</v>
      </c>
      <c r="T152" s="147">
        <f>S152*H152</f>
        <v>0</v>
      </c>
      <c r="AR152" s="148" t="s">
        <v>122</v>
      </c>
      <c r="AT152" s="148" t="s">
        <v>118</v>
      </c>
      <c r="AU152" s="148" t="s">
        <v>123</v>
      </c>
      <c r="AY152" s="13" t="s">
        <v>116</v>
      </c>
      <c r="BE152" s="149">
        <f>IF(N152="základná",J152,0)</f>
        <v>0</v>
      </c>
      <c r="BF152" s="149">
        <f>IF(N152="znížená",J152,0)</f>
        <v>0</v>
      </c>
      <c r="BG152" s="149">
        <f>IF(N152="zákl. prenesená",J152,0)</f>
        <v>0</v>
      </c>
      <c r="BH152" s="149">
        <f>IF(N152="zníž. prenesená",J152,0)</f>
        <v>0</v>
      </c>
      <c r="BI152" s="149">
        <f>IF(N152="nulová",J152,0)</f>
        <v>0</v>
      </c>
      <c r="BJ152" s="13" t="s">
        <v>123</v>
      </c>
      <c r="BK152" s="149">
        <f>ROUND(I152*H152,2)</f>
        <v>0</v>
      </c>
      <c r="BL152" s="13" t="s">
        <v>122</v>
      </c>
      <c r="BM152" s="148" t="s">
        <v>215</v>
      </c>
    </row>
    <row r="153" spans="2:65" s="1" customFormat="1" ht="21.75" customHeight="1">
      <c r="B153" s="135"/>
      <c r="C153" s="136" t="s">
        <v>216</v>
      </c>
      <c r="D153" s="136" t="s">
        <v>118</v>
      </c>
      <c r="E153" s="137" t="s">
        <v>217</v>
      </c>
      <c r="F153" s="138" t="s">
        <v>218</v>
      </c>
      <c r="G153" s="139" t="s">
        <v>161</v>
      </c>
      <c r="H153" s="140">
        <v>31.152000000000001</v>
      </c>
      <c r="I153" s="141"/>
      <c r="J153" s="142">
        <f>ROUND(I153*H153,2)</f>
        <v>0</v>
      </c>
      <c r="K153" s="143"/>
      <c r="L153" s="28"/>
      <c r="M153" s="144" t="s">
        <v>1</v>
      </c>
      <c r="N153" s="145" t="s">
        <v>40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122</v>
      </c>
      <c r="AT153" s="148" t="s">
        <v>118</v>
      </c>
      <c r="AU153" s="148" t="s">
        <v>123</v>
      </c>
      <c r="AY153" s="13" t="s">
        <v>116</v>
      </c>
      <c r="BE153" s="149">
        <f>IF(N153="základná",J153,0)</f>
        <v>0</v>
      </c>
      <c r="BF153" s="149">
        <f>IF(N153="znížená",J153,0)</f>
        <v>0</v>
      </c>
      <c r="BG153" s="149">
        <f>IF(N153="zákl. prenesená",J153,0)</f>
        <v>0</v>
      </c>
      <c r="BH153" s="149">
        <f>IF(N153="zníž. prenesená",J153,0)</f>
        <v>0</v>
      </c>
      <c r="BI153" s="149">
        <f>IF(N153="nulová",J153,0)</f>
        <v>0</v>
      </c>
      <c r="BJ153" s="13" t="s">
        <v>123</v>
      </c>
      <c r="BK153" s="149">
        <f>ROUND(I153*H153,2)</f>
        <v>0</v>
      </c>
      <c r="BL153" s="13" t="s">
        <v>122</v>
      </c>
      <c r="BM153" s="148" t="s">
        <v>219</v>
      </c>
    </row>
    <row r="154" spans="2:65" s="1" customFormat="1" ht="24.2" customHeight="1">
      <c r="B154" s="135"/>
      <c r="C154" s="136" t="s">
        <v>220</v>
      </c>
      <c r="D154" s="136" t="s">
        <v>118</v>
      </c>
      <c r="E154" s="137" t="s">
        <v>221</v>
      </c>
      <c r="F154" s="138" t="s">
        <v>222</v>
      </c>
      <c r="G154" s="139" t="s">
        <v>161</v>
      </c>
      <c r="H154" s="140">
        <v>31.152000000000001</v>
      </c>
      <c r="I154" s="141"/>
      <c r="J154" s="142">
        <f>ROUND(I154*H154,2)</f>
        <v>0</v>
      </c>
      <c r="K154" s="143"/>
      <c r="L154" s="28"/>
      <c r="M154" s="144" t="s">
        <v>1</v>
      </c>
      <c r="N154" s="145" t="s">
        <v>40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122</v>
      </c>
      <c r="AT154" s="148" t="s">
        <v>118</v>
      </c>
      <c r="AU154" s="148" t="s">
        <v>123</v>
      </c>
      <c r="AY154" s="13" t="s">
        <v>116</v>
      </c>
      <c r="BE154" s="149">
        <f>IF(N154="základná",J154,0)</f>
        <v>0</v>
      </c>
      <c r="BF154" s="149">
        <f>IF(N154="znížená",J154,0)</f>
        <v>0</v>
      </c>
      <c r="BG154" s="149">
        <f>IF(N154="zákl. prenesená",J154,0)</f>
        <v>0</v>
      </c>
      <c r="BH154" s="149">
        <f>IF(N154="zníž. prenesená",J154,0)</f>
        <v>0</v>
      </c>
      <c r="BI154" s="149">
        <f>IF(N154="nulová",J154,0)</f>
        <v>0</v>
      </c>
      <c r="BJ154" s="13" t="s">
        <v>123</v>
      </c>
      <c r="BK154" s="149">
        <f>ROUND(I154*H154,2)</f>
        <v>0</v>
      </c>
      <c r="BL154" s="13" t="s">
        <v>122</v>
      </c>
      <c r="BM154" s="148" t="s">
        <v>223</v>
      </c>
    </row>
    <row r="155" spans="2:65" s="1" customFormat="1" ht="24.2" customHeight="1">
      <c r="B155" s="135"/>
      <c r="C155" s="136" t="s">
        <v>224</v>
      </c>
      <c r="D155" s="136" t="s">
        <v>118</v>
      </c>
      <c r="E155" s="137" t="s">
        <v>225</v>
      </c>
      <c r="F155" s="138" t="s">
        <v>226</v>
      </c>
      <c r="G155" s="139" t="s">
        <v>161</v>
      </c>
      <c r="H155" s="140">
        <v>31.152000000000001</v>
      </c>
      <c r="I155" s="141"/>
      <c r="J155" s="142">
        <f>ROUND(I155*H155,2)</f>
        <v>0</v>
      </c>
      <c r="K155" s="143"/>
      <c r="L155" s="28"/>
      <c r="M155" s="144" t="s">
        <v>1</v>
      </c>
      <c r="N155" s="145" t="s">
        <v>40</v>
      </c>
      <c r="P155" s="146">
        <f>O155*H155</f>
        <v>0</v>
      </c>
      <c r="Q155" s="146">
        <v>0</v>
      </c>
      <c r="R155" s="146">
        <f>Q155*H155</f>
        <v>0</v>
      </c>
      <c r="S155" s="146">
        <v>0</v>
      </c>
      <c r="T155" s="147">
        <f>S155*H155</f>
        <v>0</v>
      </c>
      <c r="AR155" s="148" t="s">
        <v>122</v>
      </c>
      <c r="AT155" s="148" t="s">
        <v>118</v>
      </c>
      <c r="AU155" s="148" t="s">
        <v>123</v>
      </c>
      <c r="AY155" s="13" t="s">
        <v>116</v>
      </c>
      <c r="BE155" s="149">
        <f>IF(N155="základná",J155,0)</f>
        <v>0</v>
      </c>
      <c r="BF155" s="149">
        <f>IF(N155="znížená",J155,0)</f>
        <v>0</v>
      </c>
      <c r="BG155" s="149">
        <f>IF(N155="zákl. prenesená",J155,0)</f>
        <v>0</v>
      </c>
      <c r="BH155" s="149">
        <f>IF(N155="zníž. prenesená",J155,0)</f>
        <v>0</v>
      </c>
      <c r="BI155" s="149">
        <f>IF(N155="nulová",J155,0)</f>
        <v>0</v>
      </c>
      <c r="BJ155" s="13" t="s">
        <v>123</v>
      </c>
      <c r="BK155" s="149">
        <f>ROUND(I155*H155,2)</f>
        <v>0</v>
      </c>
      <c r="BL155" s="13" t="s">
        <v>122</v>
      </c>
      <c r="BM155" s="148" t="s">
        <v>227</v>
      </c>
    </row>
    <row r="156" spans="2:65" s="11" customFormat="1" ht="22.9" customHeight="1">
      <c r="B156" s="123"/>
      <c r="D156" s="124" t="s">
        <v>73</v>
      </c>
      <c r="E156" s="133" t="s">
        <v>228</v>
      </c>
      <c r="F156" s="133" t="s">
        <v>229</v>
      </c>
      <c r="I156" s="126"/>
      <c r="J156" s="134">
        <f>BK156</f>
        <v>0</v>
      </c>
      <c r="L156" s="123"/>
      <c r="M156" s="128"/>
      <c r="P156" s="129">
        <f>SUM(P157:P159)</f>
        <v>0</v>
      </c>
      <c r="R156" s="129">
        <f>SUM(R157:R159)</f>
        <v>0</v>
      </c>
      <c r="T156" s="130">
        <f>SUM(T157:T159)</f>
        <v>0.14369999999999999</v>
      </c>
      <c r="AR156" s="124" t="s">
        <v>82</v>
      </c>
      <c r="AT156" s="131" t="s">
        <v>73</v>
      </c>
      <c r="AU156" s="131" t="s">
        <v>82</v>
      </c>
      <c r="AY156" s="124" t="s">
        <v>116</v>
      </c>
      <c r="BK156" s="132">
        <f>SUM(BK157:BK159)</f>
        <v>0</v>
      </c>
    </row>
    <row r="157" spans="2:65" s="1" customFormat="1" ht="33" customHeight="1">
      <c r="B157" s="135"/>
      <c r="C157" s="136" t="s">
        <v>230</v>
      </c>
      <c r="D157" s="136" t="s">
        <v>118</v>
      </c>
      <c r="E157" s="137" t="s">
        <v>231</v>
      </c>
      <c r="F157" s="138" t="s">
        <v>232</v>
      </c>
      <c r="G157" s="139" t="s">
        <v>121</v>
      </c>
      <c r="H157" s="140">
        <v>32.9</v>
      </c>
      <c r="I157" s="141"/>
      <c r="J157" s="142">
        <f>ROUND(I157*H157,2)</f>
        <v>0</v>
      </c>
      <c r="K157" s="143"/>
      <c r="L157" s="28"/>
      <c r="M157" s="144" t="s">
        <v>1</v>
      </c>
      <c r="N157" s="145" t="s">
        <v>40</v>
      </c>
      <c r="P157" s="146">
        <f>O157*H157</f>
        <v>0</v>
      </c>
      <c r="Q157" s="146">
        <v>0</v>
      </c>
      <c r="R157" s="146">
        <f>Q157*H157</f>
        <v>0</v>
      </c>
      <c r="S157" s="146">
        <v>3.0000000000000001E-3</v>
      </c>
      <c r="T157" s="147">
        <f>S157*H157</f>
        <v>9.8699999999999996E-2</v>
      </c>
      <c r="AR157" s="148" t="s">
        <v>122</v>
      </c>
      <c r="AT157" s="148" t="s">
        <v>118</v>
      </c>
      <c r="AU157" s="148" t="s">
        <v>123</v>
      </c>
      <c r="AY157" s="13" t="s">
        <v>116</v>
      </c>
      <c r="BE157" s="149">
        <f>IF(N157="základná",J157,0)</f>
        <v>0</v>
      </c>
      <c r="BF157" s="149">
        <f>IF(N157="znížená",J157,0)</f>
        <v>0</v>
      </c>
      <c r="BG157" s="149">
        <f>IF(N157="zákl. prenesená",J157,0)</f>
        <v>0</v>
      </c>
      <c r="BH157" s="149">
        <f>IF(N157="zníž. prenesená",J157,0)</f>
        <v>0</v>
      </c>
      <c r="BI157" s="149">
        <f>IF(N157="nulová",J157,0)</f>
        <v>0</v>
      </c>
      <c r="BJ157" s="13" t="s">
        <v>123</v>
      </c>
      <c r="BK157" s="149">
        <f>ROUND(I157*H157,2)</f>
        <v>0</v>
      </c>
      <c r="BL157" s="13" t="s">
        <v>122</v>
      </c>
      <c r="BM157" s="148" t="s">
        <v>233</v>
      </c>
    </row>
    <row r="158" spans="2:65" s="1" customFormat="1" ht="24.2" customHeight="1">
      <c r="B158" s="135"/>
      <c r="C158" s="136" t="s">
        <v>234</v>
      </c>
      <c r="D158" s="136" t="s">
        <v>118</v>
      </c>
      <c r="E158" s="137" t="s">
        <v>235</v>
      </c>
      <c r="F158" s="138" t="s">
        <v>236</v>
      </c>
      <c r="G158" s="139" t="s">
        <v>237</v>
      </c>
      <c r="H158" s="140">
        <v>15</v>
      </c>
      <c r="I158" s="141"/>
      <c r="J158" s="142">
        <f>ROUND(I158*H158,2)</f>
        <v>0</v>
      </c>
      <c r="K158" s="143"/>
      <c r="L158" s="28"/>
      <c r="M158" s="144" t="s">
        <v>1</v>
      </c>
      <c r="N158" s="145" t="s">
        <v>40</v>
      </c>
      <c r="P158" s="146">
        <f>O158*H158</f>
        <v>0</v>
      </c>
      <c r="Q158" s="146">
        <v>0</v>
      </c>
      <c r="R158" s="146">
        <f>Q158*H158</f>
        <v>0</v>
      </c>
      <c r="S158" s="146">
        <v>3.0000000000000001E-3</v>
      </c>
      <c r="T158" s="147">
        <f>S158*H158</f>
        <v>4.4999999999999998E-2</v>
      </c>
      <c r="AR158" s="148" t="s">
        <v>122</v>
      </c>
      <c r="AT158" s="148" t="s">
        <v>118</v>
      </c>
      <c r="AU158" s="148" t="s">
        <v>123</v>
      </c>
      <c r="AY158" s="13" t="s">
        <v>116</v>
      </c>
      <c r="BE158" s="149">
        <f>IF(N158="základná",J158,0)</f>
        <v>0</v>
      </c>
      <c r="BF158" s="149">
        <f>IF(N158="znížená",J158,0)</f>
        <v>0</v>
      </c>
      <c r="BG158" s="149">
        <f>IF(N158="zákl. prenesená",J158,0)</f>
        <v>0</v>
      </c>
      <c r="BH158" s="149">
        <f>IF(N158="zníž. prenesená",J158,0)</f>
        <v>0</v>
      </c>
      <c r="BI158" s="149">
        <f>IF(N158="nulová",J158,0)</f>
        <v>0</v>
      </c>
      <c r="BJ158" s="13" t="s">
        <v>123</v>
      </c>
      <c r="BK158" s="149">
        <f>ROUND(I158*H158,2)</f>
        <v>0</v>
      </c>
      <c r="BL158" s="13" t="s">
        <v>122</v>
      </c>
      <c r="BM158" s="148" t="s">
        <v>238</v>
      </c>
    </row>
    <row r="159" spans="2:65" s="1" customFormat="1" ht="33" customHeight="1">
      <c r="B159" s="135"/>
      <c r="C159" s="136" t="s">
        <v>239</v>
      </c>
      <c r="D159" s="136" t="s">
        <v>118</v>
      </c>
      <c r="E159" s="137" t="s">
        <v>240</v>
      </c>
      <c r="F159" s="138" t="s">
        <v>241</v>
      </c>
      <c r="G159" s="139" t="s">
        <v>161</v>
      </c>
      <c r="H159" s="140">
        <v>75.131</v>
      </c>
      <c r="I159" s="141"/>
      <c r="J159" s="142">
        <f>ROUND(I159*H159,2)</f>
        <v>0</v>
      </c>
      <c r="K159" s="143"/>
      <c r="L159" s="28"/>
      <c r="M159" s="161" t="s">
        <v>1</v>
      </c>
      <c r="N159" s="162" t="s">
        <v>40</v>
      </c>
      <c r="O159" s="163"/>
      <c r="P159" s="164">
        <f>O159*H159</f>
        <v>0</v>
      </c>
      <c r="Q159" s="164">
        <v>0</v>
      </c>
      <c r="R159" s="164">
        <f>Q159*H159</f>
        <v>0</v>
      </c>
      <c r="S159" s="164">
        <v>0</v>
      </c>
      <c r="T159" s="165">
        <f>S159*H159</f>
        <v>0</v>
      </c>
      <c r="AR159" s="148" t="s">
        <v>122</v>
      </c>
      <c r="AT159" s="148" t="s">
        <v>118</v>
      </c>
      <c r="AU159" s="148" t="s">
        <v>123</v>
      </c>
      <c r="AY159" s="13" t="s">
        <v>116</v>
      </c>
      <c r="BE159" s="149">
        <f>IF(N159="základná",J159,0)</f>
        <v>0</v>
      </c>
      <c r="BF159" s="149">
        <f>IF(N159="znížená",J159,0)</f>
        <v>0</v>
      </c>
      <c r="BG159" s="149">
        <f>IF(N159="zákl. prenesená",J159,0)</f>
        <v>0</v>
      </c>
      <c r="BH159" s="149">
        <f>IF(N159="zníž. prenesená",J159,0)</f>
        <v>0</v>
      </c>
      <c r="BI159" s="149">
        <f>IF(N159="nulová",J159,0)</f>
        <v>0</v>
      </c>
      <c r="BJ159" s="13" t="s">
        <v>123</v>
      </c>
      <c r="BK159" s="149">
        <f>ROUND(I159*H159,2)</f>
        <v>0</v>
      </c>
      <c r="BL159" s="13" t="s">
        <v>122</v>
      </c>
      <c r="BM159" s="148" t="s">
        <v>242</v>
      </c>
    </row>
    <row r="160" spans="2:65" s="1" customFormat="1" ht="6.95" customHeight="1">
      <c r="B160" s="43"/>
      <c r="C160" s="44"/>
      <c r="D160" s="44"/>
      <c r="E160" s="44"/>
      <c r="F160" s="44"/>
      <c r="G160" s="44"/>
      <c r="H160" s="44"/>
      <c r="I160" s="44"/>
      <c r="J160" s="44"/>
      <c r="K160" s="44"/>
      <c r="L160" s="28"/>
    </row>
  </sheetData>
  <autoFilter ref="C122:K159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40"/>
  <sheetViews>
    <sheetView showGridLines="0" workbookViewId="0">
      <selection activeCell="E9" sqref="E9:H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6" t="s">
        <v>5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AT2" s="13" t="s">
        <v>86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4.95" customHeight="1">
      <c r="B4" s="16"/>
      <c r="D4" s="17" t="s">
        <v>87</v>
      </c>
      <c r="L4" s="16"/>
      <c r="M4" s="87" t="s">
        <v>9</v>
      </c>
      <c r="AT4" s="13" t="s">
        <v>3</v>
      </c>
    </row>
    <row r="5" spans="2:46" ht="6.95" customHeight="1">
      <c r="B5" s="16"/>
      <c r="L5" s="16"/>
    </row>
    <row r="6" spans="2:46" ht="12" customHeight="1">
      <c r="B6" s="16"/>
      <c r="D6" s="23" t="s">
        <v>15</v>
      </c>
      <c r="L6" s="16"/>
    </row>
    <row r="7" spans="2:46" ht="16.5" customHeight="1">
      <c r="B7" s="16"/>
      <c r="E7" s="209" t="str">
        <f>'Rekapitulácia stavby'!K6</f>
        <v>Úprava stáčacieho miesta pre autocisterny</v>
      </c>
      <c r="F7" s="210"/>
      <c r="G7" s="210"/>
      <c r="H7" s="210"/>
      <c r="L7" s="16"/>
    </row>
    <row r="8" spans="2:46" s="1" customFormat="1" ht="12" customHeight="1">
      <c r="B8" s="28"/>
      <c r="D8" s="23" t="s">
        <v>88</v>
      </c>
      <c r="L8" s="28"/>
    </row>
    <row r="9" spans="2:46" s="1" customFormat="1" ht="16.5" customHeight="1">
      <c r="B9" s="28"/>
      <c r="E9" s="178" t="s">
        <v>243</v>
      </c>
      <c r="F9" s="208"/>
      <c r="G9" s="208"/>
      <c r="H9" s="208"/>
      <c r="L9" s="28"/>
    </row>
    <row r="10" spans="2:46" s="1" customFormat="1">
      <c r="B10" s="28"/>
      <c r="L10" s="28"/>
    </row>
    <row r="11" spans="2:46" s="1" customFormat="1" ht="12" customHeight="1">
      <c r="B11" s="28"/>
      <c r="D11" s="23" t="s">
        <v>17</v>
      </c>
      <c r="F11" s="21" t="s">
        <v>1</v>
      </c>
      <c r="I11" s="23" t="s">
        <v>18</v>
      </c>
      <c r="J11" s="21" t="s">
        <v>1</v>
      </c>
      <c r="L11" s="28"/>
    </row>
    <row r="12" spans="2:46" s="1" customFormat="1" ht="12" customHeight="1">
      <c r="B12" s="28"/>
      <c r="D12" s="23" t="s">
        <v>19</v>
      </c>
      <c r="F12" s="21" t="s">
        <v>25</v>
      </c>
      <c r="I12" s="23" t="s">
        <v>21</v>
      </c>
      <c r="J12" s="51" t="str">
        <f>'Rekapitulácia stavby'!AN8</f>
        <v>1. 6. 2025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23</v>
      </c>
      <c r="I14" s="23" t="s">
        <v>24</v>
      </c>
      <c r="J14" s="21" t="str">
        <f>IF('Rekapitulácia stavby'!AN10="","",'Rekapitulácia stavby'!AN10)</f>
        <v/>
      </c>
      <c r="L14" s="28"/>
    </row>
    <row r="15" spans="2:46" s="1" customFormat="1" ht="18" customHeight="1">
      <c r="B15" s="28"/>
      <c r="E15" s="21" t="str">
        <f>IF('Rekapitulácia stavby'!E11="","",'Rekapitulácia stavby'!E11)</f>
        <v xml:space="preserve"> </v>
      </c>
      <c r="I15" s="23" t="s">
        <v>26</v>
      </c>
      <c r="J15" s="21" t="str">
        <f>IF('Rekapitulácia stavby'!AN11="","",'Rekapitulácia stavby'!AN11)</f>
        <v/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27</v>
      </c>
      <c r="I17" s="23" t="s">
        <v>24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11" t="str">
        <f>'Rekapitulácia stavby'!E14</f>
        <v>Vyplň údaj</v>
      </c>
      <c r="F18" s="200"/>
      <c r="G18" s="200"/>
      <c r="H18" s="200"/>
      <c r="I18" s="23" t="s">
        <v>26</v>
      </c>
      <c r="J18" s="24" t="str">
        <f>'Rekapitulácia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29</v>
      </c>
      <c r="I20" s="23" t="s">
        <v>24</v>
      </c>
      <c r="J20" s="21" t="str">
        <f>IF('Rekapitulácia stavby'!AN16="","",'Rekapitulácia stavby'!AN16)</f>
        <v/>
      </c>
      <c r="L20" s="28"/>
    </row>
    <row r="21" spans="2:12" s="1" customFormat="1" ht="18" customHeight="1">
      <c r="B21" s="28"/>
      <c r="E21" s="21" t="str">
        <f>IF('Rekapitulácia stavby'!E17="","",'Rekapitulácia stavby'!E17)</f>
        <v>Architekt Dzurco sro</v>
      </c>
      <c r="I21" s="23" t="s">
        <v>26</v>
      </c>
      <c r="J21" s="21" t="str">
        <f>IF('Rekapitulácia stavby'!AN17="","",'Rekapitulácia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32</v>
      </c>
      <c r="I23" s="23" t="s">
        <v>24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>Architekt Dzurco sro</v>
      </c>
      <c r="I24" s="23" t="s">
        <v>26</v>
      </c>
      <c r="J24" s="21" t="str">
        <f>IF('Rekapitulácia stavby'!AN20="","",'Rekapitulácia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8"/>
      <c r="E27" s="204" t="s">
        <v>1</v>
      </c>
      <c r="F27" s="204"/>
      <c r="G27" s="204"/>
      <c r="H27" s="204"/>
      <c r="L27" s="88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35" customHeight="1">
      <c r="B30" s="28"/>
      <c r="D30" s="89" t="s">
        <v>34</v>
      </c>
      <c r="J30" s="65">
        <f>ROUND(J120, 2)</f>
        <v>0</v>
      </c>
      <c r="L30" s="28"/>
    </row>
    <row r="31" spans="2:12" s="1" customFormat="1" ht="6.95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4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45" customHeight="1">
      <c r="B33" s="28"/>
      <c r="D33" s="54" t="s">
        <v>38</v>
      </c>
      <c r="E33" s="33" t="s">
        <v>39</v>
      </c>
      <c r="F33" s="90">
        <f>ROUND((SUM(BE120:BE139)),  2)</f>
        <v>0</v>
      </c>
      <c r="G33" s="91"/>
      <c r="H33" s="91"/>
      <c r="I33" s="92">
        <v>0.23</v>
      </c>
      <c r="J33" s="90">
        <f>ROUND(((SUM(BE120:BE139))*I33),  2)</f>
        <v>0</v>
      </c>
      <c r="L33" s="28"/>
    </row>
    <row r="34" spans="2:12" s="1" customFormat="1" ht="14.45" customHeight="1">
      <c r="B34" s="28"/>
      <c r="E34" s="33" t="s">
        <v>40</v>
      </c>
      <c r="F34" s="90">
        <f>ROUND((SUM(BF120:BF139)),  2)</f>
        <v>0</v>
      </c>
      <c r="G34" s="91"/>
      <c r="H34" s="91"/>
      <c r="I34" s="92">
        <v>0.23</v>
      </c>
      <c r="J34" s="90">
        <f>ROUND(((SUM(BF120:BF139))*I34),  2)</f>
        <v>0</v>
      </c>
      <c r="L34" s="28"/>
    </row>
    <row r="35" spans="2:12" s="1" customFormat="1" ht="14.45" hidden="1" customHeight="1">
      <c r="B35" s="28"/>
      <c r="E35" s="23" t="s">
        <v>41</v>
      </c>
      <c r="F35" s="93">
        <f>ROUND((SUM(BG120:BG139)),  2)</f>
        <v>0</v>
      </c>
      <c r="I35" s="94">
        <v>0.23</v>
      </c>
      <c r="J35" s="93">
        <f>0</f>
        <v>0</v>
      </c>
      <c r="L35" s="28"/>
    </row>
    <row r="36" spans="2:12" s="1" customFormat="1" ht="14.45" hidden="1" customHeight="1">
      <c r="B36" s="28"/>
      <c r="E36" s="23" t="s">
        <v>42</v>
      </c>
      <c r="F36" s="93">
        <f>ROUND((SUM(BH120:BH139)),  2)</f>
        <v>0</v>
      </c>
      <c r="I36" s="94">
        <v>0.23</v>
      </c>
      <c r="J36" s="93">
        <f>0</f>
        <v>0</v>
      </c>
      <c r="L36" s="28"/>
    </row>
    <row r="37" spans="2:12" s="1" customFormat="1" ht="14.45" hidden="1" customHeight="1">
      <c r="B37" s="28"/>
      <c r="E37" s="33" t="s">
        <v>43</v>
      </c>
      <c r="F37" s="90">
        <f>ROUND((SUM(BI120:BI139)),  2)</f>
        <v>0</v>
      </c>
      <c r="G37" s="91"/>
      <c r="H37" s="91"/>
      <c r="I37" s="92">
        <v>0</v>
      </c>
      <c r="J37" s="90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95"/>
      <c r="D39" s="96" t="s">
        <v>44</v>
      </c>
      <c r="E39" s="56"/>
      <c r="F39" s="56"/>
      <c r="G39" s="97" t="s">
        <v>45</v>
      </c>
      <c r="H39" s="98" t="s">
        <v>46</v>
      </c>
      <c r="I39" s="56"/>
      <c r="J39" s="99">
        <f>SUM(J30:J37)</f>
        <v>0</v>
      </c>
      <c r="K39" s="100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75">
      <c r="B61" s="28"/>
      <c r="D61" s="42" t="s">
        <v>49</v>
      </c>
      <c r="E61" s="30"/>
      <c r="F61" s="101" t="s">
        <v>50</v>
      </c>
      <c r="G61" s="42" t="s">
        <v>49</v>
      </c>
      <c r="H61" s="30"/>
      <c r="I61" s="30"/>
      <c r="J61" s="102" t="s">
        <v>50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2.75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75">
      <c r="B76" s="28"/>
      <c r="D76" s="42" t="s">
        <v>49</v>
      </c>
      <c r="E76" s="30"/>
      <c r="F76" s="101" t="s">
        <v>50</v>
      </c>
      <c r="G76" s="42" t="s">
        <v>49</v>
      </c>
      <c r="H76" s="30"/>
      <c r="I76" s="30"/>
      <c r="J76" s="102" t="s">
        <v>50</v>
      </c>
      <c r="K76" s="30"/>
      <c r="L76" s="28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4.95" customHeight="1">
      <c r="B82" s="28"/>
      <c r="C82" s="17" t="s">
        <v>90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15</v>
      </c>
      <c r="L84" s="28"/>
    </row>
    <row r="85" spans="2:47" s="1" customFormat="1" ht="16.5" customHeight="1">
      <c r="B85" s="28"/>
      <c r="E85" s="209" t="str">
        <f>E7</f>
        <v>Úprava stáčacieho miesta pre autocisterny</v>
      </c>
      <c r="F85" s="210"/>
      <c r="G85" s="210"/>
      <c r="H85" s="210"/>
      <c r="L85" s="28"/>
    </row>
    <row r="86" spans="2:47" s="1" customFormat="1" ht="12" customHeight="1">
      <c r="B86" s="28"/>
      <c r="C86" s="23" t="s">
        <v>88</v>
      </c>
      <c r="L86" s="28"/>
    </row>
    <row r="87" spans="2:47" s="1" customFormat="1" ht="16.5" customHeight="1">
      <c r="B87" s="28"/>
      <c r="E87" s="178" t="str">
        <f>E9</f>
        <v>02 - Povrchová úprava žľabu a spevnenej plochy</v>
      </c>
      <c r="F87" s="208"/>
      <c r="G87" s="208"/>
      <c r="H87" s="208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19</v>
      </c>
      <c r="F89" s="21" t="str">
        <f>F12</f>
        <v xml:space="preserve"> </v>
      </c>
      <c r="I89" s="23" t="s">
        <v>21</v>
      </c>
      <c r="J89" s="51" t="str">
        <f>IF(J12="","",J12)</f>
        <v>1. 6. 2025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23</v>
      </c>
      <c r="F91" s="21" t="str">
        <f>E15</f>
        <v xml:space="preserve"> </v>
      </c>
      <c r="I91" s="23" t="s">
        <v>29</v>
      </c>
      <c r="J91" s="26" t="str">
        <f>E21</f>
        <v>Architekt Dzurco sro</v>
      </c>
      <c r="L91" s="28"/>
    </row>
    <row r="92" spans="2:47" s="1" customFormat="1" ht="15.2" customHeight="1">
      <c r="B92" s="28"/>
      <c r="C92" s="23" t="s">
        <v>27</v>
      </c>
      <c r="F92" s="21" t="str">
        <f>IF(E18="","",E18)</f>
        <v>Vyplň údaj</v>
      </c>
      <c r="I92" s="23" t="s">
        <v>32</v>
      </c>
      <c r="J92" s="26" t="str">
        <f>E24</f>
        <v>Architekt Dzurco sro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103" t="s">
        <v>91</v>
      </c>
      <c r="D94" s="95"/>
      <c r="E94" s="95"/>
      <c r="F94" s="95"/>
      <c r="G94" s="95"/>
      <c r="H94" s="95"/>
      <c r="I94" s="95"/>
      <c r="J94" s="104" t="s">
        <v>92</v>
      </c>
      <c r="K94" s="95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105" t="s">
        <v>93</v>
      </c>
      <c r="J96" s="65">
        <f>J120</f>
        <v>0</v>
      </c>
      <c r="L96" s="28"/>
      <c r="AU96" s="13" t="s">
        <v>94</v>
      </c>
    </row>
    <row r="97" spans="2:12" s="8" customFormat="1" ht="24.95" customHeight="1">
      <c r="B97" s="106"/>
      <c r="D97" s="107" t="s">
        <v>95</v>
      </c>
      <c r="E97" s="108"/>
      <c r="F97" s="108"/>
      <c r="G97" s="108"/>
      <c r="H97" s="108"/>
      <c r="I97" s="108"/>
      <c r="J97" s="109">
        <f>J121</f>
        <v>0</v>
      </c>
      <c r="L97" s="106"/>
    </row>
    <row r="98" spans="2:12" s="9" customFormat="1" ht="19.899999999999999" customHeight="1">
      <c r="B98" s="110"/>
      <c r="D98" s="111" t="s">
        <v>99</v>
      </c>
      <c r="E98" s="112"/>
      <c r="F98" s="112"/>
      <c r="G98" s="112"/>
      <c r="H98" s="112"/>
      <c r="I98" s="112"/>
      <c r="J98" s="113">
        <f>J122</f>
        <v>0</v>
      </c>
      <c r="L98" s="110"/>
    </row>
    <row r="99" spans="2:12" s="9" customFormat="1" ht="19.899999999999999" customHeight="1">
      <c r="B99" s="110"/>
      <c r="D99" s="111" t="s">
        <v>100</v>
      </c>
      <c r="E99" s="112"/>
      <c r="F99" s="112"/>
      <c r="G99" s="112"/>
      <c r="H99" s="112"/>
      <c r="I99" s="112"/>
      <c r="J99" s="113">
        <f>J131</f>
        <v>0</v>
      </c>
      <c r="L99" s="110"/>
    </row>
    <row r="100" spans="2:12" s="9" customFormat="1" ht="19.899999999999999" customHeight="1">
      <c r="B100" s="110"/>
      <c r="D100" s="111" t="s">
        <v>101</v>
      </c>
      <c r="E100" s="112"/>
      <c r="F100" s="112"/>
      <c r="G100" s="112"/>
      <c r="H100" s="112"/>
      <c r="I100" s="112"/>
      <c r="J100" s="113">
        <f>J138</f>
        <v>0</v>
      </c>
      <c r="L100" s="110"/>
    </row>
    <row r="101" spans="2:12" s="1" customFormat="1" ht="21.75" customHeight="1">
      <c r="B101" s="28"/>
      <c r="L101" s="28"/>
    </row>
    <row r="102" spans="2:12" s="1" customFormat="1" ht="6.95" customHeight="1">
      <c r="B102" s="43"/>
      <c r="C102" s="44"/>
      <c r="D102" s="44"/>
      <c r="E102" s="44"/>
      <c r="F102" s="44"/>
      <c r="G102" s="44"/>
      <c r="H102" s="44"/>
      <c r="I102" s="44"/>
      <c r="J102" s="44"/>
      <c r="K102" s="44"/>
      <c r="L102" s="28"/>
    </row>
    <row r="106" spans="2:12" s="1" customFormat="1" ht="6.95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28"/>
    </row>
    <row r="107" spans="2:12" s="1" customFormat="1" ht="24.95" customHeight="1">
      <c r="B107" s="28"/>
      <c r="C107" s="17" t="s">
        <v>102</v>
      </c>
      <c r="L107" s="28"/>
    </row>
    <row r="108" spans="2:12" s="1" customFormat="1" ht="6.95" customHeight="1">
      <c r="B108" s="28"/>
      <c r="L108" s="28"/>
    </row>
    <row r="109" spans="2:12" s="1" customFormat="1" ht="12" customHeight="1">
      <c r="B109" s="28"/>
      <c r="C109" s="23" t="s">
        <v>15</v>
      </c>
      <c r="L109" s="28"/>
    </row>
    <row r="110" spans="2:12" s="1" customFormat="1" ht="16.5" customHeight="1">
      <c r="B110" s="28"/>
      <c r="E110" s="209" t="str">
        <f>E7</f>
        <v>Úprava stáčacieho miesta pre autocisterny</v>
      </c>
      <c r="F110" s="210"/>
      <c r="G110" s="210"/>
      <c r="H110" s="210"/>
      <c r="L110" s="28"/>
    </row>
    <row r="111" spans="2:12" s="1" customFormat="1" ht="12" customHeight="1">
      <c r="B111" s="28"/>
      <c r="C111" s="23" t="s">
        <v>88</v>
      </c>
      <c r="L111" s="28"/>
    </row>
    <row r="112" spans="2:12" s="1" customFormat="1" ht="16.5" customHeight="1">
      <c r="B112" s="28"/>
      <c r="E112" s="178" t="str">
        <f>E9</f>
        <v>02 - Povrchová úprava žľabu a spevnenej plochy</v>
      </c>
      <c r="F112" s="208"/>
      <c r="G112" s="208"/>
      <c r="H112" s="208"/>
      <c r="L112" s="28"/>
    </row>
    <row r="113" spans="2:65" s="1" customFormat="1" ht="6.95" customHeight="1">
      <c r="B113" s="28"/>
      <c r="L113" s="28"/>
    </row>
    <row r="114" spans="2:65" s="1" customFormat="1" ht="12" customHeight="1">
      <c r="B114" s="28"/>
      <c r="C114" s="23" t="s">
        <v>19</v>
      </c>
      <c r="F114" s="21" t="str">
        <f>F12</f>
        <v xml:space="preserve"> </v>
      </c>
      <c r="I114" s="23" t="s">
        <v>21</v>
      </c>
      <c r="J114" s="51" t="str">
        <f>IF(J12="","",J12)</f>
        <v>1. 6. 2025</v>
      </c>
      <c r="L114" s="28"/>
    </row>
    <row r="115" spans="2:65" s="1" customFormat="1" ht="6.95" customHeight="1">
      <c r="B115" s="28"/>
      <c r="L115" s="28"/>
    </row>
    <row r="116" spans="2:65" s="1" customFormat="1" ht="15.2" customHeight="1">
      <c r="B116" s="28"/>
      <c r="C116" s="23" t="s">
        <v>23</v>
      </c>
      <c r="F116" s="21" t="str">
        <f>E15</f>
        <v xml:space="preserve"> </v>
      </c>
      <c r="I116" s="23" t="s">
        <v>29</v>
      </c>
      <c r="J116" s="26" t="str">
        <f>E21</f>
        <v>Architekt Dzurco sro</v>
      </c>
      <c r="L116" s="28"/>
    </row>
    <row r="117" spans="2:65" s="1" customFormat="1" ht="15.2" customHeight="1">
      <c r="B117" s="28"/>
      <c r="C117" s="23" t="s">
        <v>27</v>
      </c>
      <c r="F117" s="21" t="str">
        <f>IF(E18="","",E18)</f>
        <v>Vyplň údaj</v>
      </c>
      <c r="I117" s="23" t="s">
        <v>32</v>
      </c>
      <c r="J117" s="26" t="str">
        <f>E24</f>
        <v>Architekt Dzurco sro</v>
      </c>
      <c r="L117" s="28"/>
    </row>
    <row r="118" spans="2:65" s="1" customFormat="1" ht="10.35" customHeight="1">
      <c r="B118" s="28"/>
      <c r="L118" s="28"/>
    </row>
    <row r="119" spans="2:65" s="10" customFormat="1" ht="29.25" customHeight="1">
      <c r="B119" s="114"/>
      <c r="C119" s="115" t="s">
        <v>103</v>
      </c>
      <c r="D119" s="116" t="s">
        <v>59</v>
      </c>
      <c r="E119" s="116" t="s">
        <v>55</v>
      </c>
      <c r="F119" s="116" t="s">
        <v>56</v>
      </c>
      <c r="G119" s="116" t="s">
        <v>104</v>
      </c>
      <c r="H119" s="116" t="s">
        <v>105</v>
      </c>
      <c r="I119" s="116" t="s">
        <v>106</v>
      </c>
      <c r="J119" s="117" t="s">
        <v>92</v>
      </c>
      <c r="K119" s="118" t="s">
        <v>107</v>
      </c>
      <c r="L119" s="114"/>
      <c r="M119" s="58" t="s">
        <v>1</v>
      </c>
      <c r="N119" s="59" t="s">
        <v>38</v>
      </c>
      <c r="O119" s="59" t="s">
        <v>108</v>
      </c>
      <c r="P119" s="59" t="s">
        <v>109</v>
      </c>
      <c r="Q119" s="59" t="s">
        <v>110</v>
      </c>
      <c r="R119" s="59" t="s">
        <v>111</v>
      </c>
      <c r="S119" s="59" t="s">
        <v>112</v>
      </c>
      <c r="T119" s="60" t="s">
        <v>113</v>
      </c>
    </row>
    <row r="120" spans="2:65" s="1" customFormat="1" ht="22.9" customHeight="1">
      <c r="B120" s="28"/>
      <c r="C120" s="63" t="s">
        <v>93</v>
      </c>
      <c r="J120" s="119">
        <f>BK120</f>
        <v>0</v>
      </c>
      <c r="L120" s="28"/>
      <c r="M120" s="61"/>
      <c r="N120" s="52"/>
      <c r="O120" s="52"/>
      <c r="P120" s="120">
        <f>P121</f>
        <v>0</v>
      </c>
      <c r="Q120" s="52"/>
      <c r="R120" s="120">
        <f>R121</f>
        <v>0.59327399999999997</v>
      </c>
      <c r="S120" s="52"/>
      <c r="T120" s="121">
        <f>T121</f>
        <v>2.6100000000000003</v>
      </c>
      <c r="AT120" s="13" t="s">
        <v>73</v>
      </c>
      <c r="AU120" s="13" t="s">
        <v>94</v>
      </c>
      <c r="BK120" s="122">
        <f>BK121</f>
        <v>0</v>
      </c>
    </row>
    <row r="121" spans="2:65" s="11" customFormat="1" ht="25.9" customHeight="1">
      <c r="B121" s="123"/>
      <c r="D121" s="124" t="s">
        <v>73</v>
      </c>
      <c r="E121" s="125" t="s">
        <v>114</v>
      </c>
      <c r="F121" s="125" t="s">
        <v>115</v>
      </c>
      <c r="I121" s="126"/>
      <c r="J121" s="127">
        <f>BK121</f>
        <v>0</v>
      </c>
      <c r="L121" s="123"/>
      <c r="M121" s="128"/>
      <c r="P121" s="129">
        <f>P122+P131+P138</f>
        <v>0</v>
      </c>
      <c r="R121" s="129">
        <f>R122+R131+R138</f>
        <v>0.59327399999999997</v>
      </c>
      <c r="T121" s="130">
        <f>T122+T131+T138</f>
        <v>2.6100000000000003</v>
      </c>
      <c r="AR121" s="124" t="s">
        <v>82</v>
      </c>
      <c r="AT121" s="131" t="s">
        <v>73</v>
      </c>
      <c r="AU121" s="131" t="s">
        <v>74</v>
      </c>
      <c r="AY121" s="124" t="s">
        <v>116</v>
      </c>
      <c r="BK121" s="132">
        <f>BK122+BK131+BK138</f>
        <v>0</v>
      </c>
    </row>
    <row r="122" spans="2:65" s="11" customFormat="1" ht="22.9" customHeight="1">
      <c r="B122" s="123"/>
      <c r="D122" s="124" t="s">
        <v>73</v>
      </c>
      <c r="E122" s="133" t="s">
        <v>139</v>
      </c>
      <c r="F122" s="133" t="s">
        <v>189</v>
      </c>
      <c r="I122" s="126"/>
      <c r="J122" s="134">
        <f>BK122</f>
        <v>0</v>
      </c>
      <c r="L122" s="123"/>
      <c r="M122" s="128"/>
      <c r="P122" s="129">
        <f>SUM(P123:P130)</f>
        <v>0</v>
      </c>
      <c r="R122" s="129">
        <f>SUM(R123:R130)</f>
        <v>0.59327399999999997</v>
      </c>
      <c r="T122" s="130">
        <f>SUM(T123:T130)</f>
        <v>0</v>
      </c>
      <c r="AR122" s="124" t="s">
        <v>82</v>
      </c>
      <c r="AT122" s="131" t="s">
        <v>73</v>
      </c>
      <c r="AU122" s="131" t="s">
        <v>82</v>
      </c>
      <c r="AY122" s="124" t="s">
        <v>116</v>
      </c>
      <c r="BK122" s="132">
        <f>SUM(BK123:BK130)</f>
        <v>0</v>
      </c>
    </row>
    <row r="123" spans="2:65" s="1" customFormat="1" ht="24.2" customHeight="1">
      <c r="B123" s="135"/>
      <c r="C123" s="136" t="s">
        <v>82</v>
      </c>
      <c r="D123" s="136" t="s">
        <v>118</v>
      </c>
      <c r="E123" s="137" t="s">
        <v>244</v>
      </c>
      <c r="F123" s="138" t="s">
        <v>245</v>
      </c>
      <c r="G123" s="139" t="s">
        <v>121</v>
      </c>
      <c r="H123" s="140">
        <v>176.03700000000001</v>
      </c>
      <c r="I123" s="141"/>
      <c r="J123" s="142">
        <f t="shared" ref="J123:J130" si="0">ROUND(I123*H123,2)</f>
        <v>0</v>
      </c>
      <c r="K123" s="143"/>
      <c r="L123" s="28"/>
      <c r="M123" s="144" t="s">
        <v>1</v>
      </c>
      <c r="N123" s="145" t="s">
        <v>40</v>
      </c>
      <c r="P123" s="146">
        <f t="shared" ref="P123:P130" si="1">O123*H123</f>
        <v>0</v>
      </c>
      <c r="Q123" s="146">
        <v>0</v>
      </c>
      <c r="R123" s="146">
        <f t="shared" ref="R123:R130" si="2">Q123*H123</f>
        <v>0</v>
      </c>
      <c r="S123" s="146">
        <v>0</v>
      </c>
      <c r="T123" s="147">
        <f t="shared" ref="T123:T130" si="3">S123*H123</f>
        <v>0</v>
      </c>
      <c r="AR123" s="148" t="s">
        <v>122</v>
      </c>
      <c r="AT123" s="148" t="s">
        <v>118</v>
      </c>
      <c r="AU123" s="148" t="s">
        <v>123</v>
      </c>
      <c r="AY123" s="13" t="s">
        <v>116</v>
      </c>
      <c r="BE123" s="149">
        <f t="shared" ref="BE123:BE130" si="4">IF(N123="základná",J123,0)</f>
        <v>0</v>
      </c>
      <c r="BF123" s="149">
        <f t="shared" ref="BF123:BF130" si="5">IF(N123="znížená",J123,0)</f>
        <v>0</v>
      </c>
      <c r="BG123" s="149">
        <f t="shared" ref="BG123:BG130" si="6">IF(N123="zákl. prenesená",J123,0)</f>
        <v>0</v>
      </c>
      <c r="BH123" s="149">
        <f t="shared" ref="BH123:BH130" si="7">IF(N123="zníž. prenesená",J123,0)</f>
        <v>0</v>
      </c>
      <c r="BI123" s="149">
        <f t="shared" ref="BI123:BI130" si="8">IF(N123="nulová",J123,0)</f>
        <v>0</v>
      </c>
      <c r="BJ123" s="13" t="s">
        <v>123</v>
      </c>
      <c r="BK123" s="149">
        <f t="shared" ref="BK123:BK130" si="9">ROUND(I123*H123,2)</f>
        <v>0</v>
      </c>
      <c r="BL123" s="13" t="s">
        <v>122</v>
      </c>
      <c r="BM123" s="148" t="s">
        <v>246</v>
      </c>
    </row>
    <row r="124" spans="2:65" s="1" customFormat="1" ht="24.2" customHeight="1">
      <c r="B124" s="135"/>
      <c r="C124" s="150" t="s">
        <v>123</v>
      </c>
      <c r="D124" s="150" t="s">
        <v>204</v>
      </c>
      <c r="E124" s="151" t="s">
        <v>247</v>
      </c>
      <c r="F124" s="152" t="s">
        <v>248</v>
      </c>
      <c r="G124" s="153" t="s">
        <v>121</v>
      </c>
      <c r="H124" s="154">
        <v>176.03700000000001</v>
      </c>
      <c r="I124" s="155"/>
      <c r="J124" s="156">
        <f t="shared" si="0"/>
        <v>0</v>
      </c>
      <c r="K124" s="157"/>
      <c r="L124" s="158"/>
      <c r="M124" s="159" t="s">
        <v>1</v>
      </c>
      <c r="N124" s="160" t="s">
        <v>40</v>
      </c>
      <c r="P124" s="146">
        <f t="shared" si="1"/>
        <v>0</v>
      </c>
      <c r="Q124" s="146">
        <v>1E-3</v>
      </c>
      <c r="R124" s="146">
        <f t="shared" si="2"/>
        <v>0.176037</v>
      </c>
      <c r="S124" s="146">
        <v>0</v>
      </c>
      <c r="T124" s="147">
        <f t="shared" si="3"/>
        <v>0</v>
      </c>
      <c r="AR124" s="148" t="s">
        <v>146</v>
      </c>
      <c r="AT124" s="148" t="s">
        <v>204</v>
      </c>
      <c r="AU124" s="148" t="s">
        <v>123</v>
      </c>
      <c r="AY124" s="13" t="s">
        <v>116</v>
      </c>
      <c r="BE124" s="149">
        <f t="shared" si="4"/>
        <v>0</v>
      </c>
      <c r="BF124" s="149">
        <f t="shared" si="5"/>
        <v>0</v>
      </c>
      <c r="BG124" s="149">
        <f t="shared" si="6"/>
        <v>0</v>
      </c>
      <c r="BH124" s="149">
        <f t="shared" si="7"/>
        <v>0</v>
      </c>
      <c r="BI124" s="149">
        <f t="shared" si="8"/>
        <v>0</v>
      </c>
      <c r="BJ124" s="13" t="s">
        <v>123</v>
      </c>
      <c r="BK124" s="149">
        <f t="shared" si="9"/>
        <v>0</v>
      </c>
      <c r="BL124" s="13" t="s">
        <v>122</v>
      </c>
      <c r="BM124" s="148" t="s">
        <v>249</v>
      </c>
    </row>
    <row r="125" spans="2:65" s="1" customFormat="1" ht="24.2" customHeight="1">
      <c r="B125" s="135"/>
      <c r="C125" s="136" t="s">
        <v>128</v>
      </c>
      <c r="D125" s="136" t="s">
        <v>118</v>
      </c>
      <c r="E125" s="137" t="s">
        <v>250</v>
      </c>
      <c r="F125" s="138" t="s">
        <v>251</v>
      </c>
      <c r="G125" s="139" t="s">
        <v>121</v>
      </c>
      <c r="H125" s="140">
        <v>176.03700000000001</v>
      </c>
      <c r="I125" s="141"/>
      <c r="J125" s="142">
        <f t="shared" si="0"/>
        <v>0</v>
      </c>
      <c r="K125" s="143"/>
      <c r="L125" s="28"/>
      <c r="M125" s="144" t="s">
        <v>1</v>
      </c>
      <c r="N125" s="145" t="s">
        <v>40</v>
      </c>
      <c r="P125" s="146">
        <f t="shared" si="1"/>
        <v>0</v>
      </c>
      <c r="Q125" s="146">
        <v>0</v>
      </c>
      <c r="R125" s="146">
        <f t="shared" si="2"/>
        <v>0</v>
      </c>
      <c r="S125" s="146">
        <v>0</v>
      </c>
      <c r="T125" s="147">
        <f t="shared" si="3"/>
        <v>0</v>
      </c>
      <c r="AR125" s="148" t="s">
        <v>122</v>
      </c>
      <c r="AT125" s="148" t="s">
        <v>118</v>
      </c>
      <c r="AU125" s="148" t="s">
        <v>123</v>
      </c>
      <c r="AY125" s="13" t="s">
        <v>116</v>
      </c>
      <c r="BE125" s="149">
        <f t="shared" si="4"/>
        <v>0</v>
      </c>
      <c r="BF125" s="149">
        <f t="shared" si="5"/>
        <v>0</v>
      </c>
      <c r="BG125" s="149">
        <f t="shared" si="6"/>
        <v>0</v>
      </c>
      <c r="BH125" s="149">
        <f t="shared" si="7"/>
        <v>0</v>
      </c>
      <c r="BI125" s="149">
        <f t="shared" si="8"/>
        <v>0</v>
      </c>
      <c r="BJ125" s="13" t="s">
        <v>123</v>
      </c>
      <c r="BK125" s="149">
        <f t="shared" si="9"/>
        <v>0</v>
      </c>
      <c r="BL125" s="13" t="s">
        <v>122</v>
      </c>
      <c r="BM125" s="148" t="s">
        <v>252</v>
      </c>
    </row>
    <row r="126" spans="2:65" s="1" customFormat="1" ht="24.2" customHeight="1">
      <c r="B126" s="135"/>
      <c r="C126" s="150" t="s">
        <v>122</v>
      </c>
      <c r="D126" s="150" t="s">
        <v>204</v>
      </c>
      <c r="E126" s="151" t="s">
        <v>253</v>
      </c>
      <c r="F126" s="152" t="s">
        <v>254</v>
      </c>
      <c r="G126" s="153" t="s">
        <v>121</v>
      </c>
      <c r="H126" s="154">
        <v>176.03700000000001</v>
      </c>
      <c r="I126" s="155"/>
      <c r="J126" s="156">
        <f t="shared" si="0"/>
        <v>0</v>
      </c>
      <c r="K126" s="157"/>
      <c r="L126" s="158"/>
      <c r="M126" s="159" t="s">
        <v>1</v>
      </c>
      <c r="N126" s="160" t="s">
        <v>40</v>
      </c>
      <c r="P126" s="146">
        <f t="shared" si="1"/>
        <v>0</v>
      </c>
      <c r="Q126" s="146">
        <v>1E-3</v>
      </c>
      <c r="R126" s="146">
        <f t="shared" si="2"/>
        <v>0.176037</v>
      </c>
      <c r="S126" s="146">
        <v>0</v>
      </c>
      <c r="T126" s="147">
        <f t="shared" si="3"/>
        <v>0</v>
      </c>
      <c r="AR126" s="148" t="s">
        <v>146</v>
      </c>
      <c r="AT126" s="148" t="s">
        <v>204</v>
      </c>
      <c r="AU126" s="148" t="s">
        <v>123</v>
      </c>
      <c r="AY126" s="13" t="s">
        <v>116</v>
      </c>
      <c r="BE126" s="149">
        <f t="shared" si="4"/>
        <v>0</v>
      </c>
      <c r="BF126" s="149">
        <f t="shared" si="5"/>
        <v>0</v>
      </c>
      <c r="BG126" s="149">
        <f t="shared" si="6"/>
        <v>0</v>
      </c>
      <c r="BH126" s="149">
        <f t="shared" si="7"/>
        <v>0</v>
      </c>
      <c r="BI126" s="149">
        <f t="shared" si="8"/>
        <v>0</v>
      </c>
      <c r="BJ126" s="13" t="s">
        <v>123</v>
      </c>
      <c r="BK126" s="149">
        <f t="shared" si="9"/>
        <v>0</v>
      </c>
      <c r="BL126" s="13" t="s">
        <v>122</v>
      </c>
      <c r="BM126" s="148" t="s">
        <v>255</v>
      </c>
    </row>
    <row r="127" spans="2:65" s="1" customFormat="1" ht="24.2" customHeight="1">
      <c r="B127" s="135"/>
      <c r="C127" s="136" t="s">
        <v>136</v>
      </c>
      <c r="D127" s="136" t="s">
        <v>118</v>
      </c>
      <c r="E127" s="137" t="s">
        <v>256</v>
      </c>
      <c r="F127" s="138" t="s">
        <v>257</v>
      </c>
      <c r="G127" s="139" t="s">
        <v>121</v>
      </c>
      <c r="H127" s="140">
        <v>120.6</v>
      </c>
      <c r="I127" s="141"/>
      <c r="J127" s="142">
        <f t="shared" si="0"/>
        <v>0</v>
      </c>
      <c r="K127" s="143"/>
      <c r="L127" s="28"/>
      <c r="M127" s="144" t="s">
        <v>1</v>
      </c>
      <c r="N127" s="145" t="s">
        <v>40</v>
      </c>
      <c r="P127" s="146">
        <f t="shared" si="1"/>
        <v>0</v>
      </c>
      <c r="Q127" s="146">
        <v>0</v>
      </c>
      <c r="R127" s="146">
        <f t="shared" si="2"/>
        <v>0</v>
      </c>
      <c r="S127" s="146">
        <v>0</v>
      </c>
      <c r="T127" s="147">
        <f t="shared" si="3"/>
        <v>0</v>
      </c>
      <c r="AR127" s="148" t="s">
        <v>122</v>
      </c>
      <c r="AT127" s="148" t="s">
        <v>118</v>
      </c>
      <c r="AU127" s="148" t="s">
        <v>123</v>
      </c>
      <c r="AY127" s="13" t="s">
        <v>116</v>
      </c>
      <c r="BE127" s="149">
        <f t="shared" si="4"/>
        <v>0</v>
      </c>
      <c r="BF127" s="149">
        <f t="shared" si="5"/>
        <v>0</v>
      </c>
      <c r="BG127" s="149">
        <f t="shared" si="6"/>
        <v>0</v>
      </c>
      <c r="BH127" s="149">
        <f t="shared" si="7"/>
        <v>0</v>
      </c>
      <c r="BI127" s="149">
        <f t="shared" si="8"/>
        <v>0</v>
      </c>
      <c r="BJ127" s="13" t="s">
        <v>123</v>
      </c>
      <c r="BK127" s="149">
        <f t="shared" si="9"/>
        <v>0</v>
      </c>
      <c r="BL127" s="13" t="s">
        <v>122</v>
      </c>
      <c r="BM127" s="148" t="s">
        <v>258</v>
      </c>
    </row>
    <row r="128" spans="2:65" s="1" customFormat="1" ht="24.2" customHeight="1">
      <c r="B128" s="135"/>
      <c r="C128" s="150" t="s">
        <v>139</v>
      </c>
      <c r="D128" s="150" t="s">
        <v>204</v>
      </c>
      <c r="E128" s="151" t="s">
        <v>259</v>
      </c>
      <c r="F128" s="152" t="s">
        <v>260</v>
      </c>
      <c r="G128" s="153" t="s">
        <v>121</v>
      </c>
      <c r="H128" s="154">
        <v>120.6</v>
      </c>
      <c r="I128" s="155"/>
      <c r="J128" s="156">
        <f t="shared" si="0"/>
        <v>0</v>
      </c>
      <c r="K128" s="157"/>
      <c r="L128" s="158"/>
      <c r="M128" s="159" t="s">
        <v>1</v>
      </c>
      <c r="N128" s="160" t="s">
        <v>40</v>
      </c>
      <c r="P128" s="146">
        <f t="shared" si="1"/>
        <v>0</v>
      </c>
      <c r="Q128" s="146">
        <v>1E-3</v>
      </c>
      <c r="R128" s="146">
        <f t="shared" si="2"/>
        <v>0.1206</v>
      </c>
      <c r="S128" s="146">
        <v>0</v>
      </c>
      <c r="T128" s="147">
        <f t="shared" si="3"/>
        <v>0</v>
      </c>
      <c r="AR128" s="148" t="s">
        <v>146</v>
      </c>
      <c r="AT128" s="148" t="s">
        <v>204</v>
      </c>
      <c r="AU128" s="148" t="s">
        <v>123</v>
      </c>
      <c r="AY128" s="13" t="s">
        <v>116</v>
      </c>
      <c r="BE128" s="149">
        <f t="shared" si="4"/>
        <v>0</v>
      </c>
      <c r="BF128" s="149">
        <f t="shared" si="5"/>
        <v>0</v>
      </c>
      <c r="BG128" s="149">
        <f t="shared" si="6"/>
        <v>0</v>
      </c>
      <c r="BH128" s="149">
        <f t="shared" si="7"/>
        <v>0</v>
      </c>
      <c r="BI128" s="149">
        <f t="shared" si="8"/>
        <v>0</v>
      </c>
      <c r="BJ128" s="13" t="s">
        <v>123</v>
      </c>
      <c r="BK128" s="149">
        <f t="shared" si="9"/>
        <v>0</v>
      </c>
      <c r="BL128" s="13" t="s">
        <v>122</v>
      </c>
      <c r="BM128" s="148" t="s">
        <v>261</v>
      </c>
    </row>
    <row r="129" spans="2:65" s="1" customFormat="1" ht="33" customHeight="1">
      <c r="B129" s="135"/>
      <c r="C129" s="136" t="s">
        <v>142</v>
      </c>
      <c r="D129" s="136" t="s">
        <v>118</v>
      </c>
      <c r="E129" s="137" t="s">
        <v>262</v>
      </c>
      <c r="F129" s="138" t="s">
        <v>263</v>
      </c>
      <c r="G129" s="139" t="s">
        <v>121</v>
      </c>
      <c r="H129" s="140">
        <v>120.6</v>
      </c>
      <c r="I129" s="141"/>
      <c r="J129" s="142">
        <f t="shared" si="0"/>
        <v>0</v>
      </c>
      <c r="K129" s="143"/>
      <c r="L129" s="28"/>
      <c r="M129" s="144" t="s">
        <v>1</v>
      </c>
      <c r="N129" s="145" t="s">
        <v>40</v>
      </c>
      <c r="P129" s="146">
        <f t="shared" si="1"/>
        <v>0</v>
      </c>
      <c r="Q129" s="146">
        <v>0</v>
      </c>
      <c r="R129" s="146">
        <f t="shared" si="2"/>
        <v>0</v>
      </c>
      <c r="S129" s="146">
        <v>0</v>
      </c>
      <c r="T129" s="147">
        <f t="shared" si="3"/>
        <v>0</v>
      </c>
      <c r="AR129" s="148" t="s">
        <v>122</v>
      </c>
      <c r="AT129" s="148" t="s">
        <v>118</v>
      </c>
      <c r="AU129" s="148" t="s">
        <v>123</v>
      </c>
      <c r="AY129" s="13" t="s">
        <v>116</v>
      </c>
      <c r="BE129" s="149">
        <f t="shared" si="4"/>
        <v>0</v>
      </c>
      <c r="BF129" s="149">
        <f t="shared" si="5"/>
        <v>0</v>
      </c>
      <c r="BG129" s="149">
        <f t="shared" si="6"/>
        <v>0</v>
      </c>
      <c r="BH129" s="149">
        <f t="shared" si="7"/>
        <v>0</v>
      </c>
      <c r="BI129" s="149">
        <f t="shared" si="8"/>
        <v>0</v>
      </c>
      <c r="BJ129" s="13" t="s">
        <v>123</v>
      </c>
      <c r="BK129" s="149">
        <f t="shared" si="9"/>
        <v>0</v>
      </c>
      <c r="BL129" s="13" t="s">
        <v>122</v>
      </c>
      <c r="BM129" s="148" t="s">
        <v>264</v>
      </c>
    </row>
    <row r="130" spans="2:65" s="1" customFormat="1" ht="49.15" customHeight="1">
      <c r="B130" s="135"/>
      <c r="C130" s="150" t="s">
        <v>146</v>
      </c>
      <c r="D130" s="150" t="s">
        <v>204</v>
      </c>
      <c r="E130" s="151" t="s">
        <v>265</v>
      </c>
      <c r="F130" s="152" t="s">
        <v>266</v>
      </c>
      <c r="G130" s="153" t="s">
        <v>121</v>
      </c>
      <c r="H130" s="154">
        <v>120.6</v>
      </c>
      <c r="I130" s="155"/>
      <c r="J130" s="156">
        <f t="shared" si="0"/>
        <v>0</v>
      </c>
      <c r="K130" s="157"/>
      <c r="L130" s="158"/>
      <c r="M130" s="159" t="s">
        <v>1</v>
      </c>
      <c r="N130" s="160" t="s">
        <v>40</v>
      </c>
      <c r="P130" s="146">
        <f t="shared" si="1"/>
        <v>0</v>
      </c>
      <c r="Q130" s="146">
        <v>1E-3</v>
      </c>
      <c r="R130" s="146">
        <f t="shared" si="2"/>
        <v>0.1206</v>
      </c>
      <c r="S130" s="146">
        <v>0</v>
      </c>
      <c r="T130" s="147">
        <f t="shared" si="3"/>
        <v>0</v>
      </c>
      <c r="AR130" s="148" t="s">
        <v>146</v>
      </c>
      <c r="AT130" s="148" t="s">
        <v>204</v>
      </c>
      <c r="AU130" s="148" t="s">
        <v>123</v>
      </c>
      <c r="AY130" s="13" t="s">
        <v>116</v>
      </c>
      <c r="BE130" s="149">
        <f t="shared" si="4"/>
        <v>0</v>
      </c>
      <c r="BF130" s="149">
        <f t="shared" si="5"/>
        <v>0</v>
      </c>
      <c r="BG130" s="149">
        <f t="shared" si="6"/>
        <v>0</v>
      </c>
      <c r="BH130" s="149">
        <f t="shared" si="7"/>
        <v>0</v>
      </c>
      <c r="BI130" s="149">
        <f t="shared" si="8"/>
        <v>0</v>
      </c>
      <c r="BJ130" s="13" t="s">
        <v>123</v>
      </c>
      <c r="BK130" s="149">
        <f t="shared" si="9"/>
        <v>0</v>
      </c>
      <c r="BL130" s="13" t="s">
        <v>122</v>
      </c>
      <c r="BM130" s="148" t="s">
        <v>267</v>
      </c>
    </row>
    <row r="131" spans="2:65" s="11" customFormat="1" ht="22.9" customHeight="1">
      <c r="B131" s="123"/>
      <c r="D131" s="124" t="s">
        <v>73</v>
      </c>
      <c r="E131" s="133" t="s">
        <v>150</v>
      </c>
      <c r="F131" s="133" t="s">
        <v>208</v>
      </c>
      <c r="I131" s="126"/>
      <c r="J131" s="134">
        <f>BK131</f>
        <v>0</v>
      </c>
      <c r="L131" s="123"/>
      <c r="M131" s="128"/>
      <c r="P131" s="129">
        <f>SUM(P132:P137)</f>
        <v>0</v>
      </c>
      <c r="R131" s="129">
        <f>SUM(R132:R137)</f>
        <v>0</v>
      </c>
      <c r="T131" s="130">
        <f>SUM(T132:T137)</f>
        <v>2.6100000000000003</v>
      </c>
      <c r="AR131" s="124" t="s">
        <v>82</v>
      </c>
      <c r="AT131" s="131" t="s">
        <v>73</v>
      </c>
      <c r="AU131" s="131" t="s">
        <v>82</v>
      </c>
      <c r="AY131" s="124" t="s">
        <v>116</v>
      </c>
      <c r="BK131" s="132">
        <f>SUM(BK132:BK137)</f>
        <v>0</v>
      </c>
    </row>
    <row r="132" spans="2:65" s="1" customFormat="1" ht="24.2" customHeight="1">
      <c r="B132" s="135"/>
      <c r="C132" s="136" t="s">
        <v>150</v>
      </c>
      <c r="D132" s="136" t="s">
        <v>118</v>
      </c>
      <c r="E132" s="137" t="s">
        <v>268</v>
      </c>
      <c r="F132" s="138" t="s">
        <v>269</v>
      </c>
      <c r="G132" s="139" t="s">
        <v>121</v>
      </c>
      <c r="H132" s="140">
        <v>90</v>
      </c>
      <c r="I132" s="141"/>
      <c r="J132" s="142">
        <f t="shared" ref="J132:J137" si="10">ROUND(I132*H132,2)</f>
        <v>0</v>
      </c>
      <c r="K132" s="143"/>
      <c r="L132" s="28"/>
      <c r="M132" s="144" t="s">
        <v>1</v>
      </c>
      <c r="N132" s="145" t="s">
        <v>40</v>
      </c>
      <c r="P132" s="146">
        <f t="shared" ref="P132:P137" si="11">O132*H132</f>
        <v>0</v>
      </c>
      <c r="Q132" s="146">
        <v>0</v>
      </c>
      <c r="R132" s="146">
        <f t="shared" ref="R132:R137" si="12">Q132*H132</f>
        <v>0</v>
      </c>
      <c r="S132" s="146">
        <v>2.9000000000000001E-2</v>
      </c>
      <c r="T132" s="147">
        <f t="shared" ref="T132:T137" si="13">S132*H132</f>
        <v>2.6100000000000003</v>
      </c>
      <c r="AR132" s="148" t="s">
        <v>122</v>
      </c>
      <c r="AT132" s="148" t="s">
        <v>118</v>
      </c>
      <c r="AU132" s="148" t="s">
        <v>123</v>
      </c>
      <c r="AY132" s="13" t="s">
        <v>116</v>
      </c>
      <c r="BE132" s="149">
        <f t="shared" ref="BE132:BE137" si="14">IF(N132="základná",J132,0)</f>
        <v>0</v>
      </c>
      <c r="BF132" s="149">
        <f t="shared" ref="BF132:BF137" si="15">IF(N132="znížená",J132,0)</f>
        <v>0</v>
      </c>
      <c r="BG132" s="149">
        <f t="shared" ref="BG132:BG137" si="16">IF(N132="zákl. prenesená",J132,0)</f>
        <v>0</v>
      </c>
      <c r="BH132" s="149">
        <f t="shared" ref="BH132:BH137" si="17">IF(N132="zníž. prenesená",J132,0)</f>
        <v>0</v>
      </c>
      <c r="BI132" s="149">
        <f t="shared" ref="BI132:BI137" si="18">IF(N132="nulová",J132,0)</f>
        <v>0</v>
      </c>
      <c r="BJ132" s="13" t="s">
        <v>123</v>
      </c>
      <c r="BK132" s="149">
        <f t="shared" ref="BK132:BK137" si="19">ROUND(I132*H132,2)</f>
        <v>0</v>
      </c>
      <c r="BL132" s="13" t="s">
        <v>122</v>
      </c>
      <c r="BM132" s="148" t="s">
        <v>270</v>
      </c>
    </row>
    <row r="133" spans="2:65" s="1" customFormat="1" ht="21.75" customHeight="1">
      <c r="B133" s="135"/>
      <c r="C133" s="136" t="s">
        <v>154</v>
      </c>
      <c r="D133" s="136" t="s">
        <v>118</v>
      </c>
      <c r="E133" s="137" t="s">
        <v>217</v>
      </c>
      <c r="F133" s="138" t="s">
        <v>218</v>
      </c>
      <c r="G133" s="139" t="s">
        <v>161</v>
      </c>
      <c r="H133" s="140">
        <v>2.61</v>
      </c>
      <c r="I133" s="141"/>
      <c r="J133" s="142">
        <f t="shared" si="10"/>
        <v>0</v>
      </c>
      <c r="K133" s="143"/>
      <c r="L133" s="28"/>
      <c r="M133" s="144" t="s">
        <v>1</v>
      </c>
      <c r="N133" s="145" t="s">
        <v>40</v>
      </c>
      <c r="P133" s="146">
        <f t="shared" si="11"/>
        <v>0</v>
      </c>
      <c r="Q133" s="146">
        <v>0</v>
      </c>
      <c r="R133" s="146">
        <f t="shared" si="12"/>
        <v>0</v>
      </c>
      <c r="S133" s="146">
        <v>0</v>
      </c>
      <c r="T133" s="147">
        <f t="shared" si="13"/>
        <v>0</v>
      </c>
      <c r="AR133" s="148" t="s">
        <v>122</v>
      </c>
      <c r="AT133" s="148" t="s">
        <v>118</v>
      </c>
      <c r="AU133" s="148" t="s">
        <v>123</v>
      </c>
      <c r="AY133" s="13" t="s">
        <v>116</v>
      </c>
      <c r="BE133" s="149">
        <f t="shared" si="14"/>
        <v>0</v>
      </c>
      <c r="BF133" s="149">
        <f t="shared" si="15"/>
        <v>0</v>
      </c>
      <c r="BG133" s="149">
        <f t="shared" si="16"/>
        <v>0</v>
      </c>
      <c r="BH133" s="149">
        <f t="shared" si="17"/>
        <v>0</v>
      </c>
      <c r="BI133" s="149">
        <f t="shared" si="18"/>
        <v>0</v>
      </c>
      <c r="BJ133" s="13" t="s">
        <v>123</v>
      </c>
      <c r="BK133" s="149">
        <f t="shared" si="19"/>
        <v>0</v>
      </c>
      <c r="BL133" s="13" t="s">
        <v>122</v>
      </c>
      <c r="BM133" s="148" t="s">
        <v>271</v>
      </c>
    </row>
    <row r="134" spans="2:65" s="1" customFormat="1" ht="24.2" customHeight="1">
      <c r="B134" s="135"/>
      <c r="C134" s="136" t="s">
        <v>158</v>
      </c>
      <c r="D134" s="136" t="s">
        <v>118</v>
      </c>
      <c r="E134" s="137" t="s">
        <v>221</v>
      </c>
      <c r="F134" s="138" t="s">
        <v>222</v>
      </c>
      <c r="G134" s="139" t="s">
        <v>161</v>
      </c>
      <c r="H134" s="140">
        <v>39.15</v>
      </c>
      <c r="I134" s="141"/>
      <c r="J134" s="142">
        <f t="shared" si="10"/>
        <v>0</v>
      </c>
      <c r="K134" s="143"/>
      <c r="L134" s="28"/>
      <c r="M134" s="144" t="s">
        <v>1</v>
      </c>
      <c r="N134" s="145" t="s">
        <v>40</v>
      </c>
      <c r="P134" s="146">
        <f t="shared" si="11"/>
        <v>0</v>
      </c>
      <c r="Q134" s="146">
        <v>0</v>
      </c>
      <c r="R134" s="146">
        <f t="shared" si="12"/>
        <v>0</v>
      </c>
      <c r="S134" s="146">
        <v>0</v>
      </c>
      <c r="T134" s="147">
        <f t="shared" si="13"/>
        <v>0</v>
      </c>
      <c r="AR134" s="148" t="s">
        <v>122</v>
      </c>
      <c r="AT134" s="148" t="s">
        <v>118</v>
      </c>
      <c r="AU134" s="148" t="s">
        <v>123</v>
      </c>
      <c r="AY134" s="13" t="s">
        <v>116</v>
      </c>
      <c r="BE134" s="149">
        <f t="shared" si="14"/>
        <v>0</v>
      </c>
      <c r="BF134" s="149">
        <f t="shared" si="15"/>
        <v>0</v>
      </c>
      <c r="BG134" s="149">
        <f t="shared" si="16"/>
        <v>0</v>
      </c>
      <c r="BH134" s="149">
        <f t="shared" si="17"/>
        <v>0</v>
      </c>
      <c r="BI134" s="149">
        <f t="shared" si="18"/>
        <v>0</v>
      </c>
      <c r="BJ134" s="13" t="s">
        <v>123</v>
      </c>
      <c r="BK134" s="149">
        <f t="shared" si="19"/>
        <v>0</v>
      </c>
      <c r="BL134" s="13" t="s">
        <v>122</v>
      </c>
      <c r="BM134" s="148" t="s">
        <v>272</v>
      </c>
    </row>
    <row r="135" spans="2:65" s="1" customFormat="1" ht="24.2" customHeight="1">
      <c r="B135" s="135"/>
      <c r="C135" s="136" t="s">
        <v>163</v>
      </c>
      <c r="D135" s="136" t="s">
        <v>118</v>
      </c>
      <c r="E135" s="137" t="s">
        <v>273</v>
      </c>
      <c r="F135" s="138" t="s">
        <v>274</v>
      </c>
      <c r="G135" s="139" t="s">
        <v>161</v>
      </c>
      <c r="H135" s="140">
        <v>2.61</v>
      </c>
      <c r="I135" s="141"/>
      <c r="J135" s="142">
        <f t="shared" si="10"/>
        <v>0</v>
      </c>
      <c r="K135" s="143"/>
      <c r="L135" s="28"/>
      <c r="M135" s="144" t="s">
        <v>1</v>
      </c>
      <c r="N135" s="145" t="s">
        <v>40</v>
      </c>
      <c r="P135" s="146">
        <f t="shared" si="11"/>
        <v>0</v>
      </c>
      <c r="Q135" s="146">
        <v>0</v>
      </c>
      <c r="R135" s="146">
        <f t="shared" si="12"/>
        <v>0</v>
      </c>
      <c r="S135" s="146">
        <v>0</v>
      </c>
      <c r="T135" s="147">
        <f t="shared" si="13"/>
        <v>0</v>
      </c>
      <c r="AR135" s="148" t="s">
        <v>122</v>
      </c>
      <c r="AT135" s="148" t="s">
        <v>118</v>
      </c>
      <c r="AU135" s="148" t="s">
        <v>123</v>
      </c>
      <c r="AY135" s="13" t="s">
        <v>116</v>
      </c>
      <c r="BE135" s="149">
        <f t="shared" si="14"/>
        <v>0</v>
      </c>
      <c r="BF135" s="149">
        <f t="shared" si="15"/>
        <v>0</v>
      </c>
      <c r="BG135" s="149">
        <f t="shared" si="16"/>
        <v>0</v>
      </c>
      <c r="BH135" s="149">
        <f t="shared" si="17"/>
        <v>0</v>
      </c>
      <c r="BI135" s="149">
        <f t="shared" si="18"/>
        <v>0</v>
      </c>
      <c r="BJ135" s="13" t="s">
        <v>123</v>
      </c>
      <c r="BK135" s="149">
        <f t="shared" si="19"/>
        <v>0</v>
      </c>
      <c r="BL135" s="13" t="s">
        <v>122</v>
      </c>
      <c r="BM135" s="148" t="s">
        <v>275</v>
      </c>
    </row>
    <row r="136" spans="2:65" s="1" customFormat="1" ht="24.2" customHeight="1">
      <c r="B136" s="135"/>
      <c r="C136" s="136" t="s">
        <v>168</v>
      </c>
      <c r="D136" s="136" t="s">
        <v>118</v>
      </c>
      <c r="E136" s="137" t="s">
        <v>276</v>
      </c>
      <c r="F136" s="138" t="s">
        <v>277</v>
      </c>
      <c r="G136" s="139" t="s">
        <v>161</v>
      </c>
      <c r="H136" s="140">
        <v>10.44</v>
      </c>
      <c r="I136" s="141"/>
      <c r="J136" s="142">
        <f t="shared" si="10"/>
        <v>0</v>
      </c>
      <c r="K136" s="143"/>
      <c r="L136" s="28"/>
      <c r="M136" s="144" t="s">
        <v>1</v>
      </c>
      <c r="N136" s="145" t="s">
        <v>40</v>
      </c>
      <c r="P136" s="146">
        <f t="shared" si="11"/>
        <v>0</v>
      </c>
      <c r="Q136" s="146">
        <v>0</v>
      </c>
      <c r="R136" s="146">
        <f t="shared" si="12"/>
        <v>0</v>
      </c>
      <c r="S136" s="146">
        <v>0</v>
      </c>
      <c r="T136" s="147">
        <f t="shared" si="13"/>
        <v>0</v>
      </c>
      <c r="AR136" s="148" t="s">
        <v>122</v>
      </c>
      <c r="AT136" s="148" t="s">
        <v>118</v>
      </c>
      <c r="AU136" s="148" t="s">
        <v>123</v>
      </c>
      <c r="AY136" s="13" t="s">
        <v>116</v>
      </c>
      <c r="BE136" s="149">
        <f t="shared" si="14"/>
        <v>0</v>
      </c>
      <c r="BF136" s="149">
        <f t="shared" si="15"/>
        <v>0</v>
      </c>
      <c r="BG136" s="149">
        <f t="shared" si="16"/>
        <v>0</v>
      </c>
      <c r="BH136" s="149">
        <f t="shared" si="17"/>
        <v>0</v>
      </c>
      <c r="BI136" s="149">
        <f t="shared" si="18"/>
        <v>0</v>
      </c>
      <c r="BJ136" s="13" t="s">
        <v>123</v>
      </c>
      <c r="BK136" s="149">
        <f t="shared" si="19"/>
        <v>0</v>
      </c>
      <c r="BL136" s="13" t="s">
        <v>122</v>
      </c>
      <c r="BM136" s="148" t="s">
        <v>278</v>
      </c>
    </row>
    <row r="137" spans="2:65" s="1" customFormat="1" ht="24.2" customHeight="1">
      <c r="B137" s="135"/>
      <c r="C137" s="136" t="s">
        <v>172</v>
      </c>
      <c r="D137" s="136" t="s">
        <v>118</v>
      </c>
      <c r="E137" s="137" t="s">
        <v>225</v>
      </c>
      <c r="F137" s="138" t="s">
        <v>279</v>
      </c>
      <c r="G137" s="139" t="s">
        <v>161</v>
      </c>
      <c r="H137" s="140">
        <v>2.61</v>
      </c>
      <c r="I137" s="141"/>
      <c r="J137" s="142">
        <f t="shared" si="10"/>
        <v>0</v>
      </c>
      <c r="K137" s="143"/>
      <c r="L137" s="28"/>
      <c r="M137" s="144" t="s">
        <v>1</v>
      </c>
      <c r="N137" s="145" t="s">
        <v>40</v>
      </c>
      <c r="P137" s="146">
        <f t="shared" si="11"/>
        <v>0</v>
      </c>
      <c r="Q137" s="146">
        <v>0</v>
      </c>
      <c r="R137" s="146">
        <f t="shared" si="12"/>
        <v>0</v>
      </c>
      <c r="S137" s="146">
        <v>0</v>
      </c>
      <c r="T137" s="147">
        <f t="shared" si="13"/>
        <v>0</v>
      </c>
      <c r="AR137" s="148" t="s">
        <v>122</v>
      </c>
      <c r="AT137" s="148" t="s">
        <v>118</v>
      </c>
      <c r="AU137" s="148" t="s">
        <v>123</v>
      </c>
      <c r="AY137" s="13" t="s">
        <v>116</v>
      </c>
      <c r="BE137" s="149">
        <f t="shared" si="14"/>
        <v>0</v>
      </c>
      <c r="BF137" s="149">
        <f t="shared" si="15"/>
        <v>0</v>
      </c>
      <c r="BG137" s="149">
        <f t="shared" si="16"/>
        <v>0</v>
      </c>
      <c r="BH137" s="149">
        <f t="shared" si="17"/>
        <v>0</v>
      </c>
      <c r="BI137" s="149">
        <f t="shared" si="18"/>
        <v>0</v>
      </c>
      <c r="BJ137" s="13" t="s">
        <v>123</v>
      </c>
      <c r="BK137" s="149">
        <f t="shared" si="19"/>
        <v>0</v>
      </c>
      <c r="BL137" s="13" t="s">
        <v>122</v>
      </c>
      <c r="BM137" s="148" t="s">
        <v>280</v>
      </c>
    </row>
    <row r="138" spans="2:65" s="11" customFormat="1" ht="22.9" customHeight="1">
      <c r="B138" s="123"/>
      <c r="D138" s="124" t="s">
        <v>73</v>
      </c>
      <c r="E138" s="133" t="s">
        <v>228</v>
      </c>
      <c r="F138" s="133" t="s">
        <v>229</v>
      </c>
      <c r="I138" s="126"/>
      <c r="J138" s="134">
        <f>BK138</f>
        <v>0</v>
      </c>
      <c r="L138" s="123"/>
      <c r="M138" s="128"/>
      <c r="P138" s="129">
        <f>P139</f>
        <v>0</v>
      </c>
      <c r="R138" s="129">
        <f>R139</f>
        <v>0</v>
      </c>
      <c r="T138" s="130">
        <f>T139</f>
        <v>0</v>
      </c>
      <c r="AR138" s="124" t="s">
        <v>82</v>
      </c>
      <c r="AT138" s="131" t="s">
        <v>73</v>
      </c>
      <c r="AU138" s="131" t="s">
        <v>82</v>
      </c>
      <c r="AY138" s="124" t="s">
        <v>116</v>
      </c>
      <c r="BK138" s="132">
        <f>BK139</f>
        <v>0</v>
      </c>
    </row>
    <row r="139" spans="2:65" s="1" customFormat="1" ht="24.2" customHeight="1">
      <c r="B139" s="135"/>
      <c r="C139" s="136" t="s">
        <v>177</v>
      </c>
      <c r="D139" s="136" t="s">
        <v>118</v>
      </c>
      <c r="E139" s="137" t="s">
        <v>281</v>
      </c>
      <c r="F139" s="138" t="s">
        <v>282</v>
      </c>
      <c r="G139" s="139" t="s">
        <v>161</v>
      </c>
      <c r="H139" s="140">
        <v>0.59299999999999997</v>
      </c>
      <c r="I139" s="141"/>
      <c r="J139" s="142">
        <f>ROUND(I139*H139,2)</f>
        <v>0</v>
      </c>
      <c r="K139" s="143"/>
      <c r="L139" s="28"/>
      <c r="M139" s="161" t="s">
        <v>1</v>
      </c>
      <c r="N139" s="162" t="s">
        <v>40</v>
      </c>
      <c r="O139" s="163"/>
      <c r="P139" s="164">
        <f>O139*H139</f>
        <v>0</v>
      </c>
      <c r="Q139" s="164">
        <v>0</v>
      </c>
      <c r="R139" s="164">
        <f>Q139*H139</f>
        <v>0</v>
      </c>
      <c r="S139" s="164">
        <v>0</v>
      </c>
      <c r="T139" s="165">
        <f>S139*H139</f>
        <v>0</v>
      </c>
      <c r="AR139" s="148" t="s">
        <v>122</v>
      </c>
      <c r="AT139" s="148" t="s">
        <v>118</v>
      </c>
      <c r="AU139" s="148" t="s">
        <v>123</v>
      </c>
      <c r="AY139" s="13" t="s">
        <v>116</v>
      </c>
      <c r="BE139" s="149">
        <f>IF(N139="základná",J139,0)</f>
        <v>0</v>
      </c>
      <c r="BF139" s="149">
        <f>IF(N139="znížená",J139,0)</f>
        <v>0</v>
      </c>
      <c r="BG139" s="149">
        <f>IF(N139="zákl. prenesená",J139,0)</f>
        <v>0</v>
      </c>
      <c r="BH139" s="149">
        <f>IF(N139="zníž. prenesená",J139,0)</f>
        <v>0</v>
      </c>
      <c r="BI139" s="149">
        <f>IF(N139="nulová",J139,0)</f>
        <v>0</v>
      </c>
      <c r="BJ139" s="13" t="s">
        <v>123</v>
      </c>
      <c r="BK139" s="149">
        <f>ROUND(I139*H139,2)</f>
        <v>0</v>
      </c>
      <c r="BL139" s="13" t="s">
        <v>122</v>
      </c>
      <c r="BM139" s="148" t="s">
        <v>283</v>
      </c>
    </row>
    <row r="140" spans="2:65" s="1" customFormat="1" ht="6.95" customHeight="1"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28"/>
    </row>
  </sheetData>
  <autoFilter ref="C119:K139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Metadata/LabelInfo.xml><?xml version="1.0" encoding="utf-8"?>
<clbl:labelList xmlns:clbl="http://schemas.microsoft.com/office/2020/mipLabelMetadata">
  <clbl:label id="{c2332907-a3a7-49f7-8c30-bde89ea6dd47}" enabled="1" method="Standard" siteId="{8bc7db32-66af-4cdd-bbb3-d4653859677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Rekapitulácia stavby</vt:lpstr>
      <vt:lpstr>01 - Spevnené plochy</vt:lpstr>
      <vt:lpstr>02 - Povrchová úprava žľa...</vt:lpstr>
      <vt:lpstr>'01 - Spevnené plochy'!Názvy_tlače</vt:lpstr>
      <vt:lpstr>'02 - Povrchová úprava žľa...'!Názvy_tlače</vt:lpstr>
      <vt:lpstr>'Rekapitulácia stavby'!Názvy_tlače</vt:lpstr>
      <vt:lpstr>'01 - Spevnené plochy'!Oblasť_tlače</vt:lpstr>
      <vt:lpstr>'02 - Povrchová úprava žľa...'!Oblasť_tlače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Dzurco</dc:creator>
  <cp:lastModifiedBy>Kretovičová Mária</cp:lastModifiedBy>
  <dcterms:created xsi:type="dcterms:W3CDTF">2025-06-16T20:28:53Z</dcterms:created>
  <dcterms:modified xsi:type="dcterms:W3CDTF">2025-07-02T12:51:37Z</dcterms:modified>
</cp:coreProperties>
</file>