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8_{BC32FD9B-D666-4342-84F3-60B1211BA50C}" xr6:coauthVersionLast="47" xr6:coauthVersionMax="47" xr10:uidLastSave="{00000000-0000-0000-0000-000000000000}"/>
  <bookViews>
    <workbookView xWindow="3840" yWindow="3840" windowWidth="28800" windowHeight="15435" xr2:uid="{00000000-000D-0000-FFFF-FFFF00000000}"/>
  </bookViews>
  <sheets>
    <sheet name="Rekapitulácia stavby" sheetId="1" r:id="rId1"/>
    <sheet name="Objekt1 - š.05100" sheetId="2" r:id="rId2"/>
    <sheet name="Objekt2 - š.05110" sheetId="3" r:id="rId3"/>
  </sheets>
  <definedNames>
    <definedName name="_xlnm._FilterDatabase" localSheetId="1" hidden="1">'Objekt1 - š.05100'!$C$131:$K$227</definedName>
    <definedName name="_xlnm._FilterDatabase" localSheetId="2" hidden="1">'Objekt2 - š.05110'!$C$131:$K$231</definedName>
    <definedName name="_xlnm.Print_Titles" localSheetId="1">'Objekt1 - š.05100'!$131:$131</definedName>
    <definedName name="_xlnm.Print_Titles" localSheetId="2">'Objekt2 - š.05110'!$131:$131</definedName>
    <definedName name="_xlnm.Print_Titles" localSheetId="0">'Rekapitulácia stavby'!$92:$92</definedName>
    <definedName name="_xlnm.Print_Area" localSheetId="1">'Objekt1 - š.05100'!$C$4:$J$76,'Objekt1 - š.05100'!$C$119:$J$227</definedName>
    <definedName name="_xlnm.Print_Area" localSheetId="2">'Objekt2 - š.05110'!$C$4:$J$76,'Objekt2 - š.05110'!$C$119:$J$231</definedName>
    <definedName name="_xlnm.Print_Area" localSheetId="0">'Rekapitulácia stavby'!$D$4:$AO$76,'Rekapitulácia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2" l="1"/>
  <c r="F128" i="2" s="1"/>
  <c r="J37" i="3"/>
  <c r="J36" i="3"/>
  <c r="AY96" i="1" s="1"/>
  <c r="J35" i="3"/>
  <c r="AX96" i="1" s="1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4" i="3"/>
  <c r="BH194" i="3"/>
  <c r="BG194" i="3"/>
  <c r="BE194" i="3"/>
  <c r="T194" i="3"/>
  <c r="T193" i="3" s="1"/>
  <c r="R194" i="3"/>
  <c r="R193" i="3"/>
  <c r="P194" i="3"/>
  <c r="P193" i="3" s="1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0" i="3"/>
  <c r="BH160" i="3"/>
  <c r="BG160" i="3"/>
  <c r="BE160" i="3"/>
  <c r="T160" i="3"/>
  <c r="T159" i="3" s="1"/>
  <c r="R160" i="3"/>
  <c r="R159" i="3" s="1"/>
  <c r="P160" i="3"/>
  <c r="P159" i="3" s="1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F126" i="3"/>
  <c r="E124" i="3"/>
  <c r="F89" i="3"/>
  <c r="E87" i="3"/>
  <c r="J24" i="3"/>
  <c r="E24" i="3"/>
  <c r="J129" i="3" s="1"/>
  <c r="J23" i="3"/>
  <c r="J21" i="3"/>
  <c r="E21" i="3"/>
  <c r="J91" i="3" s="1"/>
  <c r="J20" i="3"/>
  <c r="J18" i="3"/>
  <c r="E18" i="3"/>
  <c r="F92" i="3" s="1"/>
  <c r="J17" i="3"/>
  <c r="J15" i="3"/>
  <c r="E15" i="3"/>
  <c r="F128" i="3" s="1"/>
  <c r="J14" i="3"/>
  <c r="J12" i="3"/>
  <c r="J126" i="3" s="1"/>
  <c r="E7" i="3"/>
  <c r="E85" i="3" s="1"/>
  <c r="J37" i="2"/>
  <c r="J36" i="2"/>
  <c r="AY95" i="1" s="1"/>
  <c r="J35" i="2"/>
  <c r="AX95" i="1" s="1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2" i="2"/>
  <c r="BH192" i="2"/>
  <c r="BG192" i="2"/>
  <c r="BE192" i="2"/>
  <c r="T192" i="2"/>
  <c r="T191" i="2" s="1"/>
  <c r="R192" i="2"/>
  <c r="R191" i="2" s="1"/>
  <c r="P192" i="2"/>
  <c r="P191" i="2" s="1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T159" i="2" s="1"/>
  <c r="R160" i="2"/>
  <c r="R159" i="2" s="1"/>
  <c r="P160" i="2"/>
  <c r="P159" i="2" s="1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F126" i="2"/>
  <c r="E124" i="2"/>
  <c r="F89" i="2"/>
  <c r="E87" i="2"/>
  <c r="J24" i="2"/>
  <c r="E24" i="2"/>
  <c r="J129" i="2" s="1"/>
  <c r="J23" i="2"/>
  <c r="J21" i="2"/>
  <c r="E21" i="2"/>
  <c r="J128" i="2" s="1"/>
  <c r="J20" i="2"/>
  <c r="J18" i="2"/>
  <c r="E18" i="2"/>
  <c r="F92" i="2" s="1"/>
  <c r="J17" i="2"/>
  <c r="J15" i="2"/>
  <c r="J14" i="2"/>
  <c r="J12" i="2"/>
  <c r="J89" i="2" s="1"/>
  <c r="E7" i="2"/>
  <c r="E122" i="2" s="1"/>
  <c r="L90" i="1"/>
  <c r="AM90" i="1"/>
  <c r="AM89" i="1"/>
  <c r="L89" i="1"/>
  <c r="AM87" i="1"/>
  <c r="L87" i="1"/>
  <c r="L85" i="1"/>
  <c r="L84" i="1"/>
  <c r="J217" i="2"/>
  <c r="BK214" i="2"/>
  <c r="J212" i="2"/>
  <c r="J209" i="2"/>
  <c r="J205" i="2"/>
  <c r="J181" i="2"/>
  <c r="J176" i="2"/>
  <c r="BK165" i="2"/>
  <c r="J151" i="2"/>
  <c r="J140" i="2"/>
  <c r="J219" i="2"/>
  <c r="J203" i="2"/>
  <c r="BK198" i="2"/>
  <c r="J197" i="2"/>
  <c r="BK192" i="2"/>
  <c r="J190" i="2"/>
  <c r="J187" i="2"/>
  <c r="BK184" i="2"/>
  <c r="BK180" i="2"/>
  <c r="J172" i="2"/>
  <c r="BK168" i="2"/>
  <c r="J163" i="2"/>
  <c r="J153" i="2"/>
  <c r="J147" i="2"/>
  <c r="BK138" i="2"/>
  <c r="BK219" i="2"/>
  <c r="BK150" i="2"/>
  <c r="BK142" i="2"/>
  <c r="BK226" i="2"/>
  <c r="J225" i="2"/>
  <c r="BK221" i="2"/>
  <c r="BK186" i="2"/>
  <c r="BK177" i="2"/>
  <c r="J168" i="2"/>
  <c r="J164" i="2"/>
  <c r="BK157" i="2"/>
  <c r="BK149" i="2"/>
  <c r="J141" i="2"/>
  <c r="BK136" i="2"/>
  <c r="BK230" i="3"/>
  <c r="J227" i="3"/>
  <c r="J221" i="3"/>
  <c r="J207" i="3"/>
  <c r="J201" i="3"/>
  <c r="BK191" i="3"/>
  <c r="BK183" i="3"/>
  <c r="BK177" i="3"/>
  <c r="J170" i="3"/>
  <c r="BK169" i="3"/>
  <c r="BK167" i="3"/>
  <c r="J166" i="3"/>
  <c r="J162" i="3"/>
  <c r="BK160" i="3"/>
  <c r="J153" i="3"/>
  <c r="BK152" i="3"/>
  <c r="BK148" i="3"/>
  <c r="BK140" i="3"/>
  <c r="J223" i="3"/>
  <c r="J218" i="3"/>
  <c r="J211" i="3"/>
  <c r="J199" i="3"/>
  <c r="BK190" i="3"/>
  <c r="J176" i="3"/>
  <c r="J167" i="3"/>
  <c r="J158" i="3"/>
  <c r="J154" i="3"/>
  <c r="J141" i="3"/>
  <c r="J229" i="3"/>
  <c r="BK226" i="3"/>
  <c r="BK219" i="3"/>
  <c r="BK208" i="3"/>
  <c r="BK189" i="3"/>
  <c r="J179" i="3"/>
  <c r="J168" i="3"/>
  <c r="BK156" i="3"/>
  <c r="BK149" i="3"/>
  <c r="BK144" i="3"/>
  <c r="J140" i="3"/>
  <c r="BK136" i="3"/>
  <c r="BK201" i="3"/>
  <c r="BK192" i="3"/>
  <c r="J183" i="3"/>
  <c r="BK178" i="3"/>
  <c r="J169" i="3"/>
  <c r="BK163" i="3"/>
  <c r="J152" i="3"/>
  <c r="J142" i="3"/>
  <c r="BK217" i="2"/>
  <c r="BK213" i="2"/>
  <c r="BK210" i="2"/>
  <c r="BK208" i="2"/>
  <c r="BK206" i="2"/>
  <c r="BK203" i="2"/>
  <c r="J184" i="2"/>
  <c r="J177" i="2"/>
  <c r="BK171" i="2"/>
  <c r="J154" i="2"/>
  <c r="BK144" i="2"/>
  <c r="J135" i="2"/>
  <c r="BK205" i="2"/>
  <c r="J198" i="2"/>
  <c r="BK195" i="2"/>
  <c r="BK190" i="2"/>
  <c r="J186" i="2"/>
  <c r="BK182" i="2"/>
  <c r="BK176" i="2"/>
  <c r="J169" i="2"/>
  <c r="J166" i="2"/>
  <c r="BK162" i="2"/>
  <c r="J157" i="2"/>
  <c r="BK148" i="2"/>
  <c r="J143" i="2"/>
  <c r="J220" i="2"/>
  <c r="BK156" i="2"/>
  <c r="BK151" i="2"/>
  <c r="BK143" i="2"/>
  <c r="J137" i="2"/>
  <c r="J227" i="2"/>
  <c r="BK225" i="2"/>
  <c r="BK222" i="2"/>
  <c r="BK188" i="2"/>
  <c r="J180" i="2"/>
  <c r="BK173" i="2"/>
  <c r="J167" i="2"/>
  <c r="J160" i="2"/>
  <c r="J150" i="2"/>
  <c r="J144" i="2"/>
  <c r="J138" i="2"/>
  <c r="J226" i="3"/>
  <c r="J216" i="3"/>
  <c r="J206" i="3"/>
  <c r="BK198" i="3"/>
  <c r="J190" i="3"/>
  <c r="J186" i="3"/>
  <c r="J180" i="3"/>
  <c r="BK173" i="3"/>
  <c r="BK150" i="3"/>
  <c r="BK143" i="3"/>
  <c r="J224" i="3"/>
  <c r="BK215" i="3"/>
  <c r="J210" i="3"/>
  <c r="BK184" i="3"/>
  <c r="BK168" i="3"/>
  <c r="BK164" i="3"/>
  <c r="BK157" i="3"/>
  <c r="BK142" i="3"/>
  <c r="J135" i="3"/>
  <c r="J230" i="3"/>
  <c r="BK223" i="3"/>
  <c r="BK218" i="3"/>
  <c r="BK207" i="3"/>
  <c r="J192" i="3"/>
  <c r="BK182" i="3"/>
  <c r="J177" i="3"/>
  <c r="BK166" i="3"/>
  <c r="BK153" i="3"/>
  <c r="J146" i="3"/>
  <c r="J143" i="3"/>
  <c r="J138" i="3"/>
  <c r="BK211" i="3"/>
  <c r="BK200" i="3"/>
  <c r="J191" i="3"/>
  <c r="J182" i="3"/>
  <c r="BK176" i="3"/>
  <c r="BK165" i="3"/>
  <c r="BK158" i="3"/>
  <c r="BK147" i="3"/>
  <c r="BK138" i="3"/>
  <c r="BK216" i="2"/>
  <c r="J213" i="2"/>
  <c r="J210" i="2"/>
  <c r="J206" i="2"/>
  <c r="BK202" i="2"/>
  <c r="J183" i="2"/>
  <c r="BK174" i="2"/>
  <c r="BK169" i="2"/>
  <c r="BK152" i="2"/>
  <c r="J142" i="2"/>
  <c r="BK220" i="2"/>
  <c r="BK204" i="2"/>
  <c r="J199" i="2"/>
  <c r="BK196" i="2"/>
  <c r="J195" i="2"/>
  <c r="J189" i="2"/>
  <c r="BK185" i="2"/>
  <c r="BK183" i="2"/>
  <c r="J178" i="2"/>
  <c r="J171" i="2"/>
  <c r="BK167" i="2"/>
  <c r="BK160" i="2"/>
  <c r="J152" i="2"/>
  <c r="BK145" i="2"/>
  <c r="AS94" i="1"/>
  <c r="J148" i="2"/>
  <c r="BK141" i="2"/>
  <c r="BK223" i="2"/>
  <c r="J222" i="2"/>
  <c r="BK189" i="2"/>
  <c r="BK181" i="2"/>
  <c r="BK178" i="2"/>
  <c r="BK172" i="2"/>
  <c r="BK166" i="2"/>
  <c r="J158" i="2"/>
  <c r="BK154" i="2"/>
  <c r="J145" i="2"/>
  <c r="J139" i="2"/>
  <c r="BK229" i="3"/>
  <c r="BK224" i="3"/>
  <c r="J215" i="3"/>
  <c r="BK205" i="3"/>
  <c r="J197" i="3"/>
  <c r="J189" i="3"/>
  <c r="J185" i="3"/>
  <c r="BK179" i="3"/>
  <c r="BK172" i="3"/>
  <c r="J149" i="3"/>
  <c r="J231" i="3"/>
  <c r="BK221" i="3"/>
  <c r="J214" i="3"/>
  <c r="BK206" i="3"/>
  <c r="BK197" i="3"/>
  <c r="BK187" i="3"/>
  <c r="J173" i="3"/>
  <c r="J165" i="3"/>
  <c r="J156" i="3"/>
  <c r="BK146" i="3"/>
  <c r="J136" i="3"/>
  <c r="BK231" i="3"/>
  <c r="BK227" i="3"/>
  <c r="BK220" i="3"/>
  <c r="BK214" i="3"/>
  <c r="J200" i="3"/>
  <c r="BK185" i="3"/>
  <c r="BK174" i="3"/>
  <c r="J163" i="3"/>
  <c r="J150" i="3"/>
  <c r="J145" i="3"/>
  <c r="J139" i="3"/>
  <c r="BK210" i="3"/>
  <c r="BK199" i="3"/>
  <c r="BK188" i="3"/>
  <c r="BK180" i="3"/>
  <c r="BK170" i="3"/>
  <c r="BK162" i="3"/>
  <c r="J151" i="3"/>
  <c r="BK139" i="3"/>
  <c r="J216" i="2"/>
  <c r="J214" i="2"/>
  <c r="BK212" i="2"/>
  <c r="BK209" i="2"/>
  <c r="J208" i="2"/>
  <c r="J204" i="2"/>
  <c r="BK199" i="2"/>
  <c r="J179" i="2"/>
  <c r="J173" i="2"/>
  <c r="BK164" i="2"/>
  <c r="BK147" i="2"/>
  <c r="BK137" i="2"/>
  <c r="J202" i="2"/>
  <c r="BK197" i="2"/>
  <c r="J196" i="2"/>
  <c r="J192" i="2"/>
  <c r="J188" i="2"/>
  <c r="J185" i="2"/>
  <c r="J182" i="2"/>
  <c r="J174" i="2"/>
  <c r="BK170" i="2"/>
  <c r="J165" i="2"/>
  <c r="BK158" i="2"/>
  <c r="J149" i="2"/>
  <c r="BK139" i="2"/>
  <c r="BK227" i="2"/>
  <c r="J162" i="2"/>
  <c r="BK153" i="2"/>
  <c r="BK146" i="2"/>
  <c r="J136" i="2"/>
  <c r="J226" i="2"/>
  <c r="J223" i="2"/>
  <c r="J221" i="2"/>
  <c r="BK187" i="2"/>
  <c r="BK179" i="2"/>
  <c r="J170" i="2"/>
  <c r="BK163" i="2"/>
  <c r="J156" i="2"/>
  <c r="J146" i="2"/>
  <c r="BK140" i="2"/>
  <c r="BK135" i="2"/>
  <c r="J225" i="3"/>
  <c r="J219" i="3"/>
  <c r="J212" i="3"/>
  <c r="J204" i="3"/>
  <c r="BK194" i="3"/>
  <c r="J188" i="3"/>
  <c r="BK181" i="3"/>
  <c r="J174" i="3"/>
  <c r="BK151" i="3"/>
  <c r="BK145" i="3"/>
  <c r="BK225" i="3"/>
  <c r="J220" i="3"/>
  <c r="BK212" i="3"/>
  <c r="BK204" i="3"/>
  <c r="J194" i="3"/>
  <c r="BK186" i="3"/>
  <c r="J171" i="3"/>
  <c r="J160" i="3"/>
  <c r="J148" i="3"/>
  <c r="BK137" i="3"/>
  <c r="BK216" i="3"/>
  <c r="J205" i="3"/>
  <c r="J187" i="3"/>
  <c r="J178" i="3"/>
  <c r="J172" i="3"/>
  <c r="BK154" i="3"/>
  <c r="J147" i="3"/>
  <c r="BK141" i="3"/>
  <c r="BK135" i="3"/>
  <c r="J208" i="3"/>
  <c r="J198" i="3"/>
  <c r="J184" i="3"/>
  <c r="J181" i="3"/>
  <c r="BK171" i="3"/>
  <c r="J164" i="3"/>
  <c r="J157" i="3"/>
  <c r="J144" i="3"/>
  <c r="J137" i="3"/>
  <c r="BK134" i="2" l="1"/>
  <c r="BK155" i="2"/>
  <c r="J155" i="2" s="1"/>
  <c r="J99" i="2" s="1"/>
  <c r="R161" i="2"/>
  <c r="R175" i="2"/>
  <c r="T194" i="2"/>
  <c r="T193" i="2"/>
  <c r="T201" i="2"/>
  <c r="T207" i="2"/>
  <c r="T211" i="2"/>
  <c r="P215" i="2"/>
  <c r="P218" i="2"/>
  <c r="T224" i="2"/>
  <c r="T134" i="3"/>
  <c r="R155" i="3"/>
  <c r="R161" i="3"/>
  <c r="P175" i="3"/>
  <c r="P196" i="3"/>
  <c r="P195" i="3"/>
  <c r="P203" i="3"/>
  <c r="BK209" i="3"/>
  <c r="J209" i="3" s="1"/>
  <c r="J108" i="3" s="1"/>
  <c r="BK213" i="3"/>
  <c r="J213" i="3"/>
  <c r="J109" i="3" s="1"/>
  <c r="R213" i="3"/>
  <c r="R217" i="3"/>
  <c r="P228" i="3"/>
  <c r="R134" i="2"/>
  <c r="P155" i="2"/>
  <c r="BK161" i="2"/>
  <c r="J161" i="2" s="1"/>
  <c r="J101" i="2" s="1"/>
  <c r="P175" i="2"/>
  <c r="P194" i="2"/>
  <c r="P193" i="2"/>
  <c r="R201" i="2"/>
  <c r="R207" i="2"/>
  <c r="R211" i="2"/>
  <c r="BK218" i="2"/>
  <c r="J218" i="2" s="1"/>
  <c r="J111" i="2" s="1"/>
  <c r="R224" i="2"/>
  <c r="P134" i="3"/>
  <c r="BK161" i="3"/>
  <c r="J161" i="3"/>
  <c r="J101" i="3" s="1"/>
  <c r="BK175" i="3"/>
  <c r="J175" i="3" s="1"/>
  <c r="J102" i="3" s="1"/>
  <c r="BK196" i="3"/>
  <c r="J196" i="3" s="1"/>
  <c r="J105" i="3" s="1"/>
  <c r="T196" i="3"/>
  <c r="T195" i="3" s="1"/>
  <c r="R209" i="3"/>
  <c r="P213" i="3"/>
  <c r="P217" i="3"/>
  <c r="R222" i="3"/>
  <c r="P134" i="2"/>
  <c r="R155" i="2"/>
  <c r="P161" i="2"/>
  <c r="BK175" i="2"/>
  <c r="J175" i="2" s="1"/>
  <c r="J102" i="2" s="1"/>
  <c r="R194" i="2"/>
  <c r="R193" i="2"/>
  <c r="P201" i="2"/>
  <c r="P207" i="2"/>
  <c r="BK211" i="2"/>
  <c r="J211" i="2"/>
  <c r="J109" i="2" s="1"/>
  <c r="BK215" i="2"/>
  <c r="J215" i="2" s="1"/>
  <c r="J110" i="2" s="1"/>
  <c r="T215" i="2"/>
  <c r="T218" i="2"/>
  <c r="P224" i="2"/>
  <c r="BK134" i="3"/>
  <c r="J134" i="3" s="1"/>
  <c r="J98" i="3" s="1"/>
  <c r="BK155" i="3"/>
  <c r="J155" i="3" s="1"/>
  <c r="J99" i="3" s="1"/>
  <c r="T155" i="3"/>
  <c r="T161" i="3"/>
  <c r="T175" i="3"/>
  <c r="BK203" i="3"/>
  <c r="J203" i="3"/>
  <c r="J107" i="3" s="1"/>
  <c r="R203" i="3"/>
  <c r="P209" i="3"/>
  <c r="T213" i="3"/>
  <c r="T217" i="3"/>
  <c r="T222" i="3"/>
  <c r="R228" i="3"/>
  <c r="T134" i="2"/>
  <c r="T155" i="2"/>
  <c r="T161" i="2"/>
  <c r="T175" i="2"/>
  <c r="BK194" i="2"/>
  <c r="J194" i="2" s="1"/>
  <c r="J105" i="2" s="1"/>
  <c r="BK201" i="2"/>
  <c r="J201" i="2" s="1"/>
  <c r="J107" i="2" s="1"/>
  <c r="BK207" i="2"/>
  <c r="J207" i="2" s="1"/>
  <c r="J108" i="2" s="1"/>
  <c r="P211" i="2"/>
  <c r="R215" i="2"/>
  <c r="R218" i="2"/>
  <c r="BK224" i="2"/>
  <c r="J224" i="2" s="1"/>
  <c r="J112" i="2" s="1"/>
  <c r="R134" i="3"/>
  <c r="P155" i="3"/>
  <c r="P161" i="3"/>
  <c r="R175" i="3"/>
  <c r="R196" i="3"/>
  <c r="R195" i="3"/>
  <c r="T203" i="3"/>
  <c r="T209" i="3"/>
  <c r="BK217" i="3"/>
  <c r="J217" i="3"/>
  <c r="J110" i="3" s="1"/>
  <c r="BK222" i="3"/>
  <c r="J222" i="3" s="1"/>
  <c r="J111" i="3" s="1"/>
  <c r="P222" i="3"/>
  <c r="BK228" i="3"/>
  <c r="J228" i="3" s="1"/>
  <c r="J112" i="3" s="1"/>
  <c r="T228" i="3"/>
  <c r="BK159" i="2"/>
  <c r="J159" i="2" s="1"/>
  <c r="J100" i="2" s="1"/>
  <c r="BK159" i="3"/>
  <c r="J159" i="3" s="1"/>
  <c r="J100" i="3" s="1"/>
  <c r="BK191" i="2"/>
  <c r="J191" i="2" s="1"/>
  <c r="J103" i="2" s="1"/>
  <c r="BK193" i="3"/>
  <c r="J193" i="3"/>
  <c r="J103" i="3" s="1"/>
  <c r="J134" i="2"/>
  <c r="J98" i="2" s="1"/>
  <c r="F91" i="3"/>
  <c r="E122" i="3"/>
  <c r="J128" i="3"/>
  <c r="BF135" i="3"/>
  <c r="BF141" i="3"/>
  <c r="BF143" i="3"/>
  <c r="BF146" i="3"/>
  <c r="BF156" i="3"/>
  <c r="BF163" i="3"/>
  <c r="BF167" i="3"/>
  <c r="BF172" i="3"/>
  <c r="BF180" i="3"/>
  <c r="BF181" i="3"/>
  <c r="BF182" i="3"/>
  <c r="BF183" i="3"/>
  <c r="BF191" i="3"/>
  <c r="BF201" i="3"/>
  <c r="BF207" i="3"/>
  <c r="BF214" i="3"/>
  <c r="J89" i="3"/>
  <c r="J92" i="3"/>
  <c r="BF136" i="3"/>
  <c r="BF138" i="3"/>
  <c r="BF139" i="3"/>
  <c r="BF142" i="3"/>
  <c r="BF144" i="3"/>
  <c r="BF145" i="3"/>
  <c r="BF147" i="3"/>
  <c r="BF149" i="3"/>
  <c r="BF150" i="3"/>
  <c r="BF151" i="3"/>
  <c r="BF164" i="3"/>
  <c r="BF176" i="3"/>
  <c r="BF177" i="3"/>
  <c r="BF179" i="3"/>
  <c r="BF184" i="3"/>
  <c r="BF186" i="3"/>
  <c r="BF188" i="3"/>
  <c r="BF189" i="3"/>
  <c r="BF192" i="3"/>
  <c r="BF194" i="3"/>
  <c r="BF198" i="3"/>
  <c r="BF210" i="3"/>
  <c r="BF216" i="3"/>
  <c r="BF218" i="3"/>
  <c r="BF220" i="3"/>
  <c r="BF221" i="3"/>
  <c r="BF224" i="3"/>
  <c r="BF225" i="3"/>
  <c r="F129" i="3"/>
  <c r="BF140" i="3"/>
  <c r="BF153" i="3"/>
  <c r="BF154" i="3"/>
  <c r="BF158" i="3"/>
  <c r="BF162" i="3"/>
  <c r="BF165" i="3"/>
  <c r="BF171" i="3"/>
  <c r="BF173" i="3"/>
  <c r="BF185" i="3"/>
  <c r="BF187" i="3"/>
  <c r="BF190" i="3"/>
  <c r="BF204" i="3"/>
  <c r="BF208" i="3"/>
  <c r="BF212" i="3"/>
  <c r="BF215" i="3"/>
  <c r="BF227" i="3"/>
  <c r="BF229" i="3"/>
  <c r="BF230" i="3"/>
  <c r="BF231" i="3"/>
  <c r="BF137" i="3"/>
  <c r="BF148" i="3"/>
  <c r="BF152" i="3"/>
  <c r="BF157" i="3"/>
  <c r="BF160" i="3"/>
  <c r="BF166" i="3"/>
  <c r="BF168" i="3"/>
  <c r="BF169" i="3"/>
  <c r="BF170" i="3"/>
  <c r="BF174" i="3"/>
  <c r="BF178" i="3"/>
  <c r="BF197" i="3"/>
  <c r="BF199" i="3"/>
  <c r="BF200" i="3"/>
  <c r="BF205" i="3"/>
  <c r="BF206" i="3"/>
  <c r="BF211" i="3"/>
  <c r="BF219" i="3"/>
  <c r="BF223" i="3"/>
  <c r="BF226" i="3"/>
  <c r="J92" i="2"/>
  <c r="BF136" i="2"/>
  <c r="BF138" i="2"/>
  <c r="BF144" i="2"/>
  <c r="BF145" i="2"/>
  <c r="BF146" i="2"/>
  <c r="BF150" i="2"/>
  <c r="BF166" i="2"/>
  <c r="BF171" i="2"/>
  <c r="BF173" i="2"/>
  <c r="BF182" i="2"/>
  <c r="BF186" i="2"/>
  <c r="BF220" i="2"/>
  <c r="BF221" i="2"/>
  <c r="BF222" i="2"/>
  <c r="BF223" i="2"/>
  <c r="BF225" i="2"/>
  <c r="BF226" i="2"/>
  <c r="J91" i="2"/>
  <c r="J126" i="2"/>
  <c r="BF135" i="2"/>
  <c r="BF137" i="2"/>
  <c r="BF151" i="2"/>
  <c r="BF157" i="2"/>
  <c r="BF160" i="2"/>
  <c r="E85" i="2"/>
  <c r="F129" i="2"/>
  <c r="BF142" i="2"/>
  <c r="BF143" i="2"/>
  <c r="BF149" i="2"/>
  <c r="BF153" i="2"/>
  <c r="BF156" i="2"/>
  <c r="BF158" i="2"/>
  <c r="BF163" i="2"/>
  <c r="BF164" i="2"/>
  <c r="BF167" i="2"/>
  <c r="BF169" i="2"/>
  <c r="BF172" i="2"/>
  <c r="BF174" i="2"/>
  <c r="BF176" i="2"/>
  <c r="BF177" i="2"/>
  <c r="BF178" i="2"/>
  <c r="BF180" i="2"/>
  <c r="BF183" i="2"/>
  <c r="BF184" i="2"/>
  <c r="BF185" i="2"/>
  <c r="BF187" i="2"/>
  <c r="BF188" i="2"/>
  <c r="BF189" i="2"/>
  <c r="BF190" i="2"/>
  <c r="BF192" i="2"/>
  <c r="BF195" i="2"/>
  <c r="BF196" i="2"/>
  <c r="BF197" i="2"/>
  <c r="BF198" i="2"/>
  <c r="BF199" i="2"/>
  <c r="BF203" i="2"/>
  <c r="BF204" i="2"/>
  <c r="BF217" i="2"/>
  <c r="BF219" i="2"/>
  <c r="F91" i="2"/>
  <c r="BF139" i="2"/>
  <c r="BF140" i="2"/>
  <c r="BF141" i="2"/>
  <c r="BF147" i="2"/>
  <c r="BF148" i="2"/>
  <c r="BF152" i="2"/>
  <c r="BF154" i="2"/>
  <c r="BF162" i="2"/>
  <c r="BF165" i="2"/>
  <c r="BF168" i="2"/>
  <c r="BF170" i="2"/>
  <c r="BF179" i="2"/>
  <c r="BF181" i="2"/>
  <c r="BF202" i="2"/>
  <c r="BF205" i="2"/>
  <c r="BF206" i="2"/>
  <c r="BF208" i="2"/>
  <c r="BF209" i="2"/>
  <c r="BF210" i="2"/>
  <c r="BF212" i="2"/>
  <c r="BF213" i="2"/>
  <c r="BF214" i="2"/>
  <c r="BF216" i="2"/>
  <c r="BF227" i="2"/>
  <c r="F37" i="2"/>
  <c r="BD95" i="1" s="1"/>
  <c r="F33" i="3"/>
  <c r="AZ96" i="1" s="1"/>
  <c r="F37" i="3"/>
  <c r="BD96" i="1" s="1"/>
  <c r="F33" i="2"/>
  <c r="AZ95" i="1" s="1"/>
  <c r="F36" i="3"/>
  <c r="BC96" i="1" s="1"/>
  <c r="F35" i="2"/>
  <c r="BB95" i="1" s="1"/>
  <c r="F35" i="3"/>
  <c r="BB96" i="1" s="1"/>
  <c r="F36" i="2"/>
  <c r="BC95" i="1" s="1"/>
  <c r="J33" i="2"/>
  <c r="AV95" i="1" s="1"/>
  <c r="J33" i="3"/>
  <c r="AV96" i="1" s="1"/>
  <c r="R133" i="3" l="1"/>
  <c r="T133" i="2"/>
  <c r="T132" i="2" s="1"/>
  <c r="R202" i="3"/>
  <c r="P133" i="2"/>
  <c r="R200" i="2"/>
  <c r="R132" i="2" s="1"/>
  <c r="P202" i="3"/>
  <c r="T202" i="3"/>
  <c r="P133" i="3"/>
  <c r="R133" i="2"/>
  <c r="T200" i="2"/>
  <c r="P200" i="2"/>
  <c r="P132" i="2"/>
  <c r="AU95" i="1" s="1"/>
  <c r="T133" i="3"/>
  <c r="T132" i="3" s="1"/>
  <c r="BK133" i="2"/>
  <c r="J133" i="2" s="1"/>
  <c r="J97" i="2" s="1"/>
  <c r="BK195" i="3"/>
  <c r="J195" i="3"/>
  <c r="J104" i="3" s="1"/>
  <c r="BK202" i="3"/>
  <c r="J202" i="3" s="1"/>
  <c r="J106" i="3" s="1"/>
  <c r="BK133" i="3"/>
  <c r="J133" i="3" s="1"/>
  <c r="J97" i="3" s="1"/>
  <c r="BK193" i="2"/>
  <c r="J193" i="2" s="1"/>
  <c r="J104" i="2" s="1"/>
  <c r="BK200" i="2"/>
  <c r="J200" i="2" s="1"/>
  <c r="J106" i="2" s="1"/>
  <c r="J34" i="2"/>
  <c r="AW95" i="1" s="1"/>
  <c r="AT95" i="1" s="1"/>
  <c r="F34" i="2"/>
  <c r="BA95" i="1" s="1"/>
  <c r="BC94" i="1"/>
  <c r="W32" i="1" s="1"/>
  <c r="BB94" i="1"/>
  <c r="W31" i="1" s="1"/>
  <c r="J34" i="3"/>
  <c r="AW96" i="1" s="1"/>
  <c r="AT96" i="1" s="1"/>
  <c r="AZ94" i="1"/>
  <c r="W29" i="1" s="1"/>
  <c r="BD94" i="1"/>
  <c r="W33" i="1" s="1"/>
  <c r="F34" i="3"/>
  <c r="BA96" i="1" s="1"/>
  <c r="P132" i="3" l="1"/>
  <c r="AU96" i="1" s="1"/>
  <c r="R132" i="3"/>
  <c r="BK132" i="3"/>
  <c r="J132" i="3" s="1"/>
  <c r="J96" i="3" s="1"/>
  <c r="BK132" i="2"/>
  <c r="J132" i="2" s="1"/>
  <c r="J30" i="2" s="1"/>
  <c r="AG95" i="1" s="1"/>
  <c r="AU94" i="1"/>
  <c r="BA94" i="1"/>
  <c r="AW94" i="1" s="1"/>
  <c r="AK30" i="1" s="1"/>
  <c r="AV94" i="1"/>
  <c r="AK29" i="1" s="1"/>
  <c r="AY94" i="1"/>
  <c r="AX94" i="1"/>
  <c r="J39" i="2" l="1"/>
  <c r="J96" i="2"/>
  <c r="AN95" i="1"/>
  <c r="J30" i="3"/>
  <c r="AG96" i="1" s="1"/>
  <c r="AG94" i="1" s="1"/>
  <c r="AK26" i="1" s="1"/>
  <c r="AK35" i="1" s="1"/>
  <c r="AT94" i="1"/>
  <c r="W30" i="1"/>
  <c r="J39" i="3" l="1"/>
  <c r="AN94" i="1"/>
  <c r="AN96" i="1"/>
</calcChain>
</file>

<file path=xl/sharedStrings.xml><?xml version="1.0" encoding="utf-8"?>
<sst xmlns="http://schemas.openxmlformats.org/spreadsheetml/2006/main" count="2867" uniqueCount="447">
  <si>
    <t>Export Komplet</t>
  </si>
  <si>
    <t/>
  </si>
  <si>
    <t>2.0</t>
  </si>
  <si>
    <t>False</t>
  </si>
  <si>
    <t>{69d4f785-1de9-4cec-95a7-4df60542e438}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</si>
  <si>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</si>
  <si>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</si>
  <si>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</si>
  <si>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</si>
  <si>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</si>
  <si>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0,001</t>
  </si>
  <si>
    <t>Kód:</t>
  </si>
  <si>
    <t>Stavba:</t>
  </si>
  <si>
    <t>JKSO:</t>
  </si>
  <si>
    <t>KS:</t>
  </si>
  <si>
    <t>Miesto:</t>
  </si>
  <si>
    <t xml:space="preserve"> </t>
  </si>
  <si>
    <t>Dátum:</t>
  </si>
  <si>
    <t>24. 6. 2025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</si>
  <si>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</si>
  <si>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</si>
  <si>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</si>
  <si>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</si>
  <si>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</si>
  <si>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</si>
  <si>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</si>
  <si>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</si>
  <si>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</si>
  <si>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</si>
  <si>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</si>
  <si>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</si>
  <si>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</si>
  <si>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</si>
  <si>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</si>
  <si>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</si>
  <si>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</si>
  <si>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</si>
  <si>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</si>
  <si>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</si>
  <si>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</si>
  <si>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</si>
  <si>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</si>
  <si>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</si>
  <si>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</si>
  <si>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</si>
  <si>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</si>
  <si>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</si>
  <si>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</si>
  <si>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</si>
  <si>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</si>
  <si>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</si>
  <si>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</si>
  <si>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</si>
  <si>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</si>
  <si>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</si>
  <si>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</si>
  <si>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</si>
  <si>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</si>
  <si>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</si>
  <si>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</si>
  <si>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</si>
  <si>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</si>
  <si>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</si>
  <si>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</si>
  <si>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</si>
  <si>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</si>
  <si>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</si>
  <si>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</si>
  <si>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</si>
  <si>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</si>
  <si>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</si>
  <si>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</si>
  <si>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Objekt1</t>
  </si>
  <si>
    <t>STA</t>
  </si>
  <si>
    <t>1</t>
  </si>
  <si>
    <t>{e8bb2707-871e-45e5-9cb6-94fa3005bee7}</t>
  </si>
  <si>
    <t>Objekt2</t>
  </si>
  <si>
    <t>{494479c5-769d-4a26-926a-36a4ae10d85d}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</si>
  <si>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</si>
  <si>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</si>
  <si>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</si>
  <si>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</si>
  <si>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</si>
  <si>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</si>
  <si>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</si>
  <si>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</si>
  <si>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1 - Zemné práce   </t>
  </si>
  <si>
    <t xml:space="preserve">    2 - Zakladanie   </t>
  </si>
  <si>
    <t xml:space="preserve">    4 - Vodorovné konštrukcie   </t>
  </si>
  <si>
    <t xml:space="preserve">    6 - Úpravy povrchov, podlahy, osadenie   </t>
  </si>
  <si>
    <t xml:space="preserve">    9 - Ostatné konštrukcie a práce-búranie   </t>
  </si>
  <si>
    <t xml:space="preserve">    99 - Presun hmôt HSV   </t>
  </si>
  <si>
    <t xml:space="preserve">PSV - Práce a dodávky PSV   </t>
  </si>
  <si>
    <t xml:space="preserve">    711 - Izolácie proti vode a vlhkosti   </t>
  </si>
  <si>
    <t xml:space="preserve">D1 -    </t>
  </si>
  <si>
    <t xml:space="preserve">    712 - Izolácie striech, povlakové krytiny   </t>
  </si>
  <si>
    <t xml:space="preserve">    721 - Zdravotechnika - vnútorná kanalizácia   </t>
  </si>
  <si>
    <t xml:space="preserve">    764 - Konštrukcie klampiarske   </t>
  </si>
  <si>
    <t xml:space="preserve">    767 - Konštrukcie doplnkové kovové   </t>
  </si>
  <si>
    <t xml:space="preserve">    783 - Nátery   </t>
  </si>
  <si>
    <t xml:space="preserve">VRN - Vedľajšie rozpočtové náklady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</si>
  <si>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</si>
  <si>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</si>
  <si>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</si>
  <si>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</si>
  <si>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</si>
  <si>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</si>
  <si>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</si>
  <si>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</si>
  <si>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</si>
  <si>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</si>
  <si>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</si>
  <si>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</si>
  <si>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</si>
  <si>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</si>
  <si>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</si>
  <si>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 xml:space="preserve">Zemné práce   </t>
  </si>
  <si>
    <t>K</t>
  </si>
  <si>
    <t>132201101</t>
  </si>
  <si>
    <t>Výkop ryhy do šírky 600 mm v horn.3 do 100 m3</t>
  </si>
  <si>
    <t>m3</t>
  </si>
  <si>
    <t>4</t>
  </si>
  <si>
    <t>2</t>
  </si>
  <si>
    <t>132201109</t>
  </si>
  <si>
    <t>Príplatok k cene za lepivosť pri hĺbení rýh šírky do 600 mm zapažených i nezapažených s urovnaním dna v hornine 3</t>
  </si>
  <si>
    <t>3</t>
  </si>
  <si>
    <t>132211101</t>
  </si>
  <si>
    <t>Hĺbenie rýh šírky do 600 mm v  hornine tr.3 súdržných - ručným náradím</t>
  </si>
  <si>
    <t>6</t>
  </si>
  <si>
    <t>132211119</t>
  </si>
  <si>
    <t>Príplatok za lepivosť pri hĺbení rýh š do 600 mm ručným náradím v hornine tr. 3</t>
  </si>
  <si>
    <t>8</t>
  </si>
  <si>
    <t>5</t>
  </si>
  <si>
    <t>162201102</t>
  </si>
  <si>
    <t>Vodorovné premiestnenie výkopku z horniny 1-4 nad 20-50m</t>
  </si>
  <si>
    <t>10</t>
  </si>
  <si>
    <t>174101001</t>
  </si>
  <si>
    <t>Zásyp sypaninou so zhutnením jám, šachiet, rýh, zárezov alebo okolo objektov do 100 m3</t>
  </si>
  <si>
    <t>12</t>
  </si>
  <si>
    <t>7</t>
  </si>
  <si>
    <t>181301105</t>
  </si>
  <si>
    <t>Rozprestretie zeminy v rovine, plocha do 500 m2, hr. do 300 mm</t>
  </si>
  <si>
    <t>m2</t>
  </si>
  <si>
    <t>14</t>
  </si>
  <si>
    <t>182001131</t>
  </si>
  <si>
    <t>Plošná úprava terénu pri nerovnostiach terénu nad 150-200 mm v rovine alebo na svahu do 1:5</t>
  </si>
  <si>
    <t>16</t>
  </si>
  <si>
    <t>9</t>
  </si>
  <si>
    <t>183403153</t>
  </si>
  <si>
    <t>Obrobenie pôdy hrabaním v rovine alebo na svahu do 1:5</t>
  </si>
  <si>
    <t>18</t>
  </si>
  <si>
    <t>15110 ZoD</t>
  </si>
  <si>
    <t>Paženie a rozopretie stien rýh pre podzemné vedenie, príložné do 2 m</t>
  </si>
  <si>
    <t>20</t>
  </si>
  <si>
    <t>11</t>
  </si>
  <si>
    <t>151101111</t>
  </si>
  <si>
    <t>Odstránenie paženia rýh pre podzemné vedenie, príložné hĺbky do 2 m</t>
  </si>
  <si>
    <t>22</t>
  </si>
  <si>
    <t>162301102</t>
  </si>
  <si>
    <t>Vodorovné premiestnenie výkopku po spevnenej ceste z horniny tr.1-4, do 100 m3 na vzdialenosť do 1000 m</t>
  </si>
  <si>
    <t>24</t>
  </si>
  <si>
    <t>15</t>
  </si>
  <si>
    <t>162501102</t>
  </si>
  <si>
    <t>Vodorovné premiestnenie výkopku po spevnenej ceste z horniny tr.1-4, do 100 m3 na vzdialenosť do 3000 m</t>
  </si>
  <si>
    <t>26</t>
  </si>
  <si>
    <t>162501105</t>
  </si>
  <si>
    <t>Vodorovné premiestnenie výkopku po spevnenej ceste z horniny tr.1-4, do 100 m3, príplatok k cene za každých ďalšich a začatých 1000 m</t>
  </si>
  <si>
    <t>28</t>
  </si>
  <si>
    <t>17</t>
  </si>
  <si>
    <t>167101101</t>
  </si>
  <si>
    <t>Nakladanie neuľahnutého výkopku z hornín tr.1-4 do 100 m3</t>
  </si>
  <si>
    <t>30</t>
  </si>
  <si>
    <t>171201201</t>
  </si>
  <si>
    <t>Uloženie sypaniny na skládky do 100 m3</t>
  </si>
  <si>
    <t>32</t>
  </si>
  <si>
    <t>19</t>
  </si>
  <si>
    <t>171209002</t>
  </si>
  <si>
    <t>Poplatok za skladovanie - zemina a kamenivo (17 05) ostatné</t>
  </si>
  <si>
    <t>t</t>
  </si>
  <si>
    <t>34</t>
  </si>
  <si>
    <t>M</t>
  </si>
  <si>
    <t>583410003422</t>
  </si>
  <si>
    <t>Kamenivo drvené hrubé pre cesty</t>
  </si>
  <si>
    <t>36</t>
  </si>
  <si>
    <t>21</t>
  </si>
  <si>
    <t>183405212</t>
  </si>
  <si>
    <t>Výsev trávniku</t>
  </si>
  <si>
    <t>38</t>
  </si>
  <si>
    <t>005720001300</t>
  </si>
  <si>
    <t>Osivá tráv - trávové semeno</t>
  </si>
  <si>
    <t>kg</t>
  </si>
  <si>
    <t>40</t>
  </si>
  <si>
    <t xml:space="preserve">Zakladanie   </t>
  </si>
  <si>
    <t>278311180</t>
  </si>
  <si>
    <t>Dobetónovanie  základov z betónu C 25/30</t>
  </si>
  <si>
    <t>42</t>
  </si>
  <si>
    <t>278311189</t>
  </si>
  <si>
    <t>Debnenie dobetonávky základov, zabudované</t>
  </si>
  <si>
    <t>44</t>
  </si>
  <si>
    <t>25</t>
  </si>
  <si>
    <t>278361829</t>
  </si>
  <si>
    <t>Výstuž dobetonávky z betonárskej ocele 10505</t>
  </si>
  <si>
    <t>46</t>
  </si>
  <si>
    <t xml:space="preserve">Vodorovné konštrukcie   </t>
  </si>
  <si>
    <t>451315115</t>
  </si>
  <si>
    <t>Podkladová vrstva z betónu tr. C 16/20 hr. do 100 mm</t>
  </si>
  <si>
    <t>48</t>
  </si>
  <si>
    <t xml:space="preserve">Úpravy povrchov, podlahy, osadenie   </t>
  </si>
  <si>
    <t>27</t>
  </si>
  <si>
    <t>611460365</t>
  </si>
  <si>
    <t>Vnútorná omietka stropov vápennocementová jednovrstvová</t>
  </si>
  <si>
    <t>50</t>
  </si>
  <si>
    <t>612460208</t>
  </si>
  <si>
    <t>Vnútorná omietka stien vápenná štuková (jemná)</t>
  </si>
  <si>
    <t>52</t>
  </si>
  <si>
    <t>29</t>
  </si>
  <si>
    <t>612460245</t>
  </si>
  <si>
    <t>Vnútorná omietka stien vápennocementová jadrová (hrubá), hr. 30 mm</t>
  </si>
  <si>
    <t>54</t>
  </si>
  <si>
    <t>622460236</t>
  </si>
  <si>
    <t>Vonkajšia omietka stien cementová hladená</t>
  </si>
  <si>
    <t>56</t>
  </si>
  <si>
    <t>33</t>
  </si>
  <si>
    <t>622464267</t>
  </si>
  <si>
    <t>Vonkajšia omietka stien tenkovrstvová minerálna, škrabaná, hr. 3 mm (brizolit)</t>
  </si>
  <si>
    <t>58</t>
  </si>
  <si>
    <t>622467331</t>
  </si>
  <si>
    <t>Vonkajšia omietka stien jadrová, strojné miešanie, ručné nanášanie, hr. 20 mm</t>
  </si>
  <si>
    <t>60</t>
  </si>
  <si>
    <t>35</t>
  </si>
  <si>
    <t>622481119</t>
  </si>
  <si>
    <t>Potiahnutie vonkajších stien sklotextílnou mriežkou s celoplošným prilepením</t>
  </si>
  <si>
    <t>62</t>
  </si>
  <si>
    <t>37</t>
  </si>
  <si>
    <t>611462758.1</t>
  </si>
  <si>
    <t>Stierková izolácia podláh AQUAFIN IC</t>
  </si>
  <si>
    <t>64</t>
  </si>
  <si>
    <t>611462759</t>
  </si>
  <si>
    <t>Stierková izolácia stien  AQUAFIN IC</t>
  </si>
  <si>
    <t>66</t>
  </si>
  <si>
    <t>39</t>
  </si>
  <si>
    <t>617451222</t>
  </si>
  <si>
    <t>Vnútorná omietka cementová uzavretých kanálov hladká</t>
  </si>
  <si>
    <t>68</t>
  </si>
  <si>
    <t>6224632R</t>
  </si>
  <si>
    <t>Náter betónových a cementových povrchov</t>
  </si>
  <si>
    <t>70</t>
  </si>
  <si>
    <t>41</t>
  </si>
  <si>
    <t>627471154</t>
  </si>
  <si>
    <t>Reprofilácia stien sanačnou maltou,</t>
  </si>
  <si>
    <t>72</t>
  </si>
  <si>
    <t>627471252</t>
  </si>
  <si>
    <t>Vyrovnanie podlahy sanačnou maltou, 2 vrstvy hr. 50 mm</t>
  </si>
  <si>
    <t>74</t>
  </si>
  <si>
    <t xml:space="preserve">Ostatné konštrukcie a práce-búranie   </t>
  </si>
  <si>
    <t>43</t>
  </si>
  <si>
    <t>938571035</t>
  </si>
  <si>
    <t>Otryskanie/obitie degradovaného betónu stropu</t>
  </si>
  <si>
    <t>76</t>
  </si>
  <si>
    <t>289902111</t>
  </si>
  <si>
    <t>Otlčenie alebo osekanie vrstiev omietok - vnútorných</t>
  </si>
  <si>
    <t>78</t>
  </si>
  <si>
    <t>45</t>
  </si>
  <si>
    <t>622463257R</t>
  </si>
  <si>
    <t>Očistenie stien a stropu drátenými kefami</t>
  </si>
  <si>
    <t>80</t>
  </si>
  <si>
    <t>938902313</t>
  </si>
  <si>
    <t>Čistenie betónového podkladu vodným lúčom do hrúbky nánosu 5 mm - podláh</t>
  </si>
  <si>
    <t>82</t>
  </si>
  <si>
    <t>47</t>
  </si>
  <si>
    <t>978071251</t>
  </si>
  <si>
    <t>Odsekanie a odstránenie izolácie lepenkovej vodorovnej</t>
  </si>
  <si>
    <t>84</t>
  </si>
  <si>
    <t>978011141</t>
  </si>
  <si>
    <t>Otlčenie omietok stropov vnútorných vápenných alebo vápennocementových v rozsahu do 30 %,  -0,01000t</t>
  </si>
  <si>
    <t>86</t>
  </si>
  <si>
    <t>49</t>
  </si>
  <si>
    <t>978013191</t>
  </si>
  <si>
    <t>Otlčenie omietok stien vnútorných vápenných alebo vápennocementových v rozsahu do 100 %,  -0,04600t</t>
  </si>
  <si>
    <t>88</t>
  </si>
  <si>
    <t>978036191</t>
  </si>
  <si>
    <t>Otlčenie omietok šľachtených a pod., vonkajších brizolitových, v rozsahu do 100 %,  -0,05000t</t>
  </si>
  <si>
    <t>90</t>
  </si>
  <si>
    <t>51</t>
  </si>
  <si>
    <t>979081111</t>
  </si>
  <si>
    <t>Odvoz sutiny a vybúraných hmôt na skládku do 1 km</t>
  </si>
  <si>
    <t>92</t>
  </si>
  <si>
    <t>979081121</t>
  </si>
  <si>
    <t>Odvoz sutiny a vybúraných hmôt na skládku za každý ďalší 1 km</t>
  </si>
  <si>
    <t>94</t>
  </si>
  <si>
    <t>53</t>
  </si>
  <si>
    <t>941955003</t>
  </si>
  <si>
    <t>Lešenie ľahké pracovné pomocné s výškou lešeňovej podlahy nad 1,90 do 2,50 m</t>
  </si>
  <si>
    <t>96</t>
  </si>
  <si>
    <t>952901221</t>
  </si>
  <si>
    <t>Vyčistenie budov priemyselných objektov akejkoľvek výšky</t>
  </si>
  <si>
    <t>98</t>
  </si>
  <si>
    <t>55</t>
  </si>
  <si>
    <t>979082111</t>
  </si>
  <si>
    <t>Vnútrostavenisková doprava sutiny a vybúraných hmôt do 10 m</t>
  </si>
  <si>
    <t>100</t>
  </si>
  <si>
    <t>979087212</t>
  </si>
  <si>
    <t>Nakladanie na dopravné prostriedky pre vodorovnú dopravu sutiny</t>
  </si>
  <si>
    <t>102</t>
  </si>
  <si>
    <t>57</t>
  </si>
  <si>
    <t>979089012</t>
  </si>
  <si>
    <t>Poplatok za skladovanie - stavebná suť ostatná</t>
  </si>
  <si>
    <t>104</t>
  </si>
  <si>
    <t>99</t>
  </si>
  <si>
    <t xml:space="preserve">Presun hmôt HSV   </t>
  </si>
  <si>
    <t>999281111</t>
  </si>
  <si>
    <t>Presun hmôt pre opravy a údržbu objektov vrátane vonkajších plášťov výšky do 25 m</t>
  </si>
  <si>
    <t>106</t>
  </si>
  <si>
    <t>PSV</t>
  </si>
  <si>
    <t xml:space="preserve">Práce a dodávky PSV   </t>
  </si>
  <si>
    <t>711</t>
  </si>
  <si>
    <t xml:space="preserve">Izolácie proti vode a vlhkosti   </t>
  </si>
  <si>
    <t>59</t>
  </si>
  <si>
    <t>711113140</t>
  </si>
  <si>
    <t>Izolácia proti zemnej vlhkosti a povrchovej vode - penetračný náter ASO UNIGRUNT - GE (K)</t>
  </si>
  <si>
    <t>108</t>
  </si>
  <si>
    <t>711113141</t>
  </si>
  <si>
    <t>Izolácia proti zemnej vlhkosti a povrchovej vode - stierka AQUAFIN 2K /M PLUS</t>
  </si>
  <si>
    <t>110</t>
  </si>
  <si>
    <t>61</t>
  </si>
  <si>
    <t>711491272</t>
  </si>
  <si>
    <t>Zhotovenie ochrannej vrstvy izolácie z textílie</t>
  </si>
  <si>
    <t>112</t>
  </si>
  <si>
    <t>693110001223</t>
  </si>
  <si>
    <t>Geotextília polypropylénová, 300 g/m2, netkaná</t>
  </si>
  <si>
    <t>114</t>
  </si>
  <si>
    <t>998711201</t>
  </si>
  <si>
    <t>Presun hmôt pre izoláciu proti vode v objektoch výšky do 6 m</t>
  </si>
  <si>
    <t>%</t>
  </si>
  <si>
    <t>116</t>
  </si>
  <si>
    <t>D1</t>
  </si>
  <si>
    <t xml:space="preserve">   </t>
  </si>
  <si>
    <t>712</t>
  </si>
  <si>
    <t xml:space="preserve">Izolácie striech, povlakové krytiny   </t>
  </si>
  <si>
    <t>65</t>
  </si>
  <si>
    <t>712 ZoD</t>
  </si>
  <si>
    <t>Zhotovenie povlakovej krytiny striech PVC fóliou</t>
  </si>
  <si>
    <t>118</t>
  </si>
  <si>
    <t>283220002200</t>
  </si>
  <si>
    <t>Hydroizolačná fólia PVC-P FATRAFOL 810, hr. 1,80 mm, š. 1,6/2,05 m, izolácia plochých striech, sivá</t>
  </si>
  <si>
    <t>120</t>
  </si>
  <si>
    <t>67</t>
  </si>
  <si>
    <t>631290000958</t>
  </si>
  <si>
    <t>Sklovláknitá tkanina min. 120 g/m2 - separačná vrstva</t>
  </si>
  <si>
    <t>122</t>
  </si>
  <si>
    <t>311970001789</t>
  </si>
  <si>
    <t>Príslušenstvo pre mechanické kotvenie</t>
  </si>
  <si>
    <t>kpl</t>
  </si>
  <si>
    <t>124</t>
  </si>
  <si>
    <t>69</t>
  </si>
  <si>
    <t>998712201</t>
  </si>
  <si>
    <t>Presun hmôt pre izoláciu povlakovej krytiny v objektoch výšky do 6 m</t>
  </si>
  <si>
    <t>126</t>
  </si>
  <si>
    <t>721</t>
  </si>
  <si>
    <t xml:space="preserve">Zdravotechnika - vnútorná kanalizácia   </t>
  </si>
  <si>
    <t>71</t>
  </si>
  <si>
    <t>212756211</t>
  </si>
  <si>
    <t>Dodávka a montáž drenážnej rúry  DN 100</t>
  </si>
  <si>
    <t>m</t>
  </si>
  <si>
    <t>128</t>
  </si>
  <si>
    <t>721300958</t>
  </si>
  <si>
    <t>Prečistenie kanalizačných šácht - odstránenie nánosov</t>
  </si>
  <si>
    <t>ks</t>
  </si>
  <si>
    <t>130</t>
  </si>
  <si>
    <t>73</t>
  </si>
  <si>
    <t>998721201</t>
  </si>
  <si>
    <t>Presun hmôt pre vnútornú kanalizáciu v objektoch výšky do 6 m</t>
  </si>
  <si>
    <t>132</t>
  </si>
  <si>
    <t>764</t>
  </si>
  <si>
    <t xml:space="preserve">Konštrukcie klampiarske   </t>
  </si>
  <si>
    <t>764421540</t>
  </si>
  <si>
    <t>Oplechovanie z poplastovaného plechu, r.š. 330 mm</t>
  </si>
  <si>
    <t>134</t>
  </si>
  <si>
    <t>75</t>
  </si>
  <si>
    <t>764421560</t>
  </si>
  <si>
    <t>Oplechovanie atiky z poplastovaného plechu, r.š. 500 mm</t>
  </si>
  <si>
    <t>136</t>
  </si>
  <si>
    <t>998764201</t>
  </si>
  <si>
    <t>Presun hmôt pre konštrukcie klampiarske v objektoch výšky do 6 m</t>
  </si>
  <si>
    <t>138</t>
  </si>
  <si>
    <t>767</t>
  </si>
  <si>
    <t xml:space="preserve">Konštrukcie doplnkové kovové   </t>
  </si>
  <si>
    <t>81</t>
  </si>
  <si>
    <t>767647972</t>
  </si>
  <si>
    <t>Dodávka a montáž  oceľových dverí - vyvesenie, Nové dvere , nový povrch</t>
  </si>
  <si>
    <t>súb.</t>
  </si>
  <si>
    <t>140</t>
  </si>
  <si>
    <t>998767201</t>
  </si>
  <si>
    <t>Presun hmôt pre kovové stavebné doplnkové konštrukcie v objektoch výšky do 6 m</t>
  </si>
  <si>
    <t>142</t>
  </si>
  <si>
    <t>783</t>
  </si>
  <si>
    <t xml:space="preserve">Nátery   </t>
  </si>
  <si>
    <t>83</t>
  </si>
  <si>
    <t>783173527</t>
  </si>
  <si>
    <t>Nátery oceľ.konštr. polyuretánové stredných B a plnostenných D základné</t>
  </si>
  <si>
    <t>144</t>
  </si>
  <si>
    <t>783173529</t>
  </si>
  <si>
    <t>Nátery oceľ.konštr. polyuretánové stredných B a plnosten. D dvojnás. 2x s emailov..- 140µm</t>
  </si>
  <si>
    <t>146</t>
  </si>
  <si>
    <t>85</t>
  </si>
  <si>
    <t>783174537</t>
  </si>
  <si>
    <t>Nátery oceľ.konštr. polyuretánové ľahkých C alebo veľmi ľahkých CC základné</t>
  </si>
  <si>
    <t>148</t>
  </si>
  <si>
    <t>783174539</t>
  </si>
  <si>
    <t>Nátery oceľ.konštr. polyuretánové ľahkých C, veľmi ľahkých CC dvojnás. 2x s email..- 140µm</t>
  </si>
  <si>
    <t>150</t>
  </si>
  <si>
    <t>87</t>
  </si>
  <si>
    <t>783833020</t>
  </si>
  <si>
    <t>Nátery povrchov betónových akrylátové, vrátane penetrácie</t>
  </si>
  <si>
    <t>152</t>
  </si>
  <si>
    <t>VRN</t>
  </si>
  <si>
    <t xml:space="preserve">Vedľajšie rozpočtové náklady   </t>
  </si>
  <si>
    <t>000300113</t>
  </si>
  <si>
    <t>Geodetické práce - vykonávané pred výstavbou určenie priebehu podzemného existujúceho vedenia</t>
  </si>
  <si>
    <t>154</t>
  </si>
  <si>
    <t>89</t>
  </si>
  <si>
    <t>000602211</t>
  </si>
  <si>
    <t>Zariadenie staveniska - komplet, zriadenie, prevádzka, odstránenie</t>
  </si>
  <si>
    <t>156</t>
  </si>
  <si>
    <t>000602221</t>
  </si>
  <si>
    <t>Zariadenie staveniska - prevádzkové oplotenie staveniska</t>
  </si>
  <si>
    <t>158</t>
  </si>
  <si>
    <t>310239211.S</t>
  </si>
  <si>
    <t>Zamurovanie otvoru s plochou nad 1 do 4 m2 v murive nadzákladného tehlami na maltu vápennocementovú</t>
  </si>
  <si>
    <t>968072245</t>
  </si>
  <si>
    <t>Vybúranie kovových rámov dverí, vrátane kompletnej demontáže výplne,  -0,04100t</t>
  </si>
  <si>
    <t>711132107.S1</t>
  </si>
  <si>
    <t>Dodávka a montáž nopovej fólie do 1m</t>
  </si>
  <si>
    <t>Pol1</t>
  </si>
  <si>
    <t>Demontáž oceľových plechov strechy</t>
  </si>
  <si>
    <t>767995102</t>
  </si>
  <si>
    <t>Montáž ostatných atypických kovových stavebných doplnkových konštrukcií  mreže</t>
  </si>
  <si>
    <t>160</t>
  </si>
  <si>
    <t>162</t>
  </si>
  <si>
    <t>164</t>
  </si>
  <si>
    <t>166</t>
  </si>
  <si>
    <t>MHTH - Oprava šácht š.05100 a 05110</t>
  </si>
  <si>
    <t>š.05100</t>
  </si>
  <si>
    <t>š.05110</t>
  </si>
  <si>
    <t>Objekt1 - š.05100</t>
  </si>
  <si>
    <t>Objekt2 - š.05110</t>
  </si>
  <si>
    <t>MH Teplárenský holding, a.s., Turbínová 3, 831 04 Bratislava – mestská časť Nové Mesto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</si>
</sst>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8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" fontId="19" fillId="5" borderId="22" xfId="0" applyNumberFormat="1" applyFont="1" applyFill="1" applyBorder="1" applyAlignment="1" applyProtection="1">
      <alignment vertical="center"/>
      <protection locked="0"/>
    </xf>
    <xf numFmtId="4" fontId="31" fillId="5" borderId="22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>
      <selection activeCell="E11" sqref="E11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87" t="s">
        <v>5</v>
      </c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>
      <c r="B5" s="16"/>
      <c r="D5" s="19" t="s">
        <v>11</v>
      </c>
      <c r="K5" s="162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R5" s="16"/>
      <c r="BS5" s="13" t="s">
        <v>6</v>
      </c>
    </row>
    <row r="6" spans="1:74" ht="36.950000000000003" customHeight="1">
      <c r="B6" s="16"/>
      <c r="D6" s="21" t="s">
        <v>12</v>
      </c>
      <c r="K6" s="164" t="s">
        <v>441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R6" s="16"/>
      <c r="BS6" s="13" t="s">
        <v>6</v>
      </c>
    </row>
    <row r="7" spans="1:74" ht="12" customHeight="1">
      <c r="B7" s="16"/>
      <c r="D7" s="22" t="s">
        <v>13</v>
      </c>
      <c r="K7" s="20" t="s">
        <v>1</v>
      </c>
      <c r="AK7" s="22" t="s">
        <v>14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15</v>
      </c>
      <c r="K8" s="20" t="s">
        <v>16</v>
      </c>
      <c r="AK8" s="22" t="s">
        <v>17</v>
      </c>
      <c r="AN8" s="20" t="s">
        <v>18</v>
      </c>
      <c r="AR8" s="16"/>
      <c r="BS8" s="13" t="s">
        <v>6</v>
      </c>
    </row>
    <row r="9" spans="1:74" ht="14.45" customHeight="1">
      <c r="B9" s="16"/>
      <c r="AR9" s="16"/>
      <c r="BS9" s="13" t="s">
        <v>6</v>
      </c>
    </row>
    <row r="10" spans="1:74" ht="12" customHeight="1">
      <c r="B10" s="16"/>
      <c r="D10" s="22" t="s">
        <v>19</v>
      </c>
      <c r="AK10" s="22" t="s">
        <v>20</v>
      </c>
      <c r="AN10" s="20" t="s">
        <v>1</v>
      </c>
      <c r="AR10" s="16"/>
      <c r="BS10" s="13" t="s">
        <v>6</v>
      </c>
    </row>
    <row r="11" spans="1:74" ht="18.399999999999999" customHeight="1">
      <c r="B11" s="16"/>
      <c r="E11" s="143" t="s">
        <v>446</v>
      </c>
      <c r="F11" s="161"/>
      <c r="AK11" s="22" t="s">
        <v>21</v>
      </c>
      <c r="AN11" s="20" t="s">
        <v>1</v>
      </c>
      <c r="AR11" s="16"/>
      <c r="BS11" s="13" t="s">
        <v>6</v>
      </c>
    </row>
    <row r="12" spans="1:74" ht="6.95" customHeight="1">
      <c r="B12" s="16"/>
      <c r="AR12" s="16"/>
      <c r="BS12" s="13" t="s">
        <v>6</v>
      </c>
    </row>
    <row r="13" spans="1:74" ht="12" customHeight="1">
      <c r="B13" s="16"/>
      <c r="D13" s="22" t="s">
        <v>22</v>
      </c>
      <c r="AK13" s="22" t="s">
        <v>20</v>
      </c>
      <c r="AN13" s="20" t="s">
        <v>1</v>
      </c>
      <c r="AR13" s="16"/>
      <c r="BS13" s="13" t="s">
        <v>6</v>
      </c>
    </row>
    <row r="14" spans="1:74" ht="12.75">
      <c r="B14" s="16"/>
      <c r="E14" s="20" t="s">
        <v>16</v>
      </c>
      <c r="AK14" s="22" t="s">
        <v>21</v>
      </c>
      <c r="AN14" s="20" t="s">
        <v>1</v>
      </c>
      <c r="AR14" s="16"/>
      <c r="BS14" s="13" t="s">
        <v>6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23</v>
      </c>
      <c r="AK16" s="22" t="s">
        <v>20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16</v>
      </c>
      <c r="AK17" s="22" t="s">
        <v>21</v>
      </c>
      <c r="AN17" s="20" t="s">
        <v>1</v>
      </c>
      <c r="AR17" s="16"/>
      <c r="BS17" s="13" t="s">
        <v>24</v>
      </c>
    </row>
    <row r="18" spans="2:71" ht="6.95" customHeight="1">
      <c r="B18" s="16"/>
      <c r="AR18" s="16"/>
      <c r="BS18" s="13" t="s">
        <v>6</v>
      </c>
    </row>
    <row r="19" spans="2:71" ht="12" customHeight="1">
      <c r="B19" s="16"/>
      <c r="D19" s="22" t="s">
        <v>25</v>
      </c>
      <c r="AK19" s="22" t="s">
        <v>20</v>
      </c>
      <c r="AN19" s="20" t="s">
        <v>1</v>
      </c>
      <c r="AR19" s="16"/>
      <c r="BS19" s="13" t="s">
        <v>6</v>
      </c>
    </row>
    <row r="20" spans="2:71" ht="18.399999999999999" customHeight="1">
      <c r="B20" s="16"/>
      <c r="E20" s="20" t="s">
        <v>16</v>
      </c>
      <c r="AK20" s="22" t="s">
        <v>21</v>
      </c>
      <c r="AN20" s="20" t="s">
        <v>1</v>
      </c>
      <c r="AR20" s="16"/>
      <c r="BS20" s="13" t="s">
        <v>24</v>
      </c>
    </row>
    <row r="21" spans="2:71" ht="6.95" customHeight="1">
      <c r="B21" s="16"/>
      <c r="AR21" s="16"/>
    </row>
    <row r="22" spans="2:71" ht="12" customHeight="1">
      <c r="B22" s="16"/>
      <c r="D22" s="22" t="s">
        <v>26</v>
      </c>
      <c r="AR22" s="16"/>
    </row>
    <row r="23" spans="2:71" ht="16.5" customHeight="1">
      <c r="B23" s="16"/>
      <c r="E23" s="165" t="s">
        <v>1</v>
      </c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27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66">
        <f>ROUND(AG94,2)</f>
        <v>0</v>
      </c>
      <c r="AL26" s="167"/>
      <c r="AM26" s="167"/>
      <c r="AN26" s="167"/>
      <c r="AO26" s="167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68" t="s">
        <v>28</v>
      </c>
      <c r="M28" s="168"/>
      <c r="N28" s="168"/>
      <c r="O28" s="168"/>
      <c r="P28" s="168"/>
      <c r="W28" s="169" t="s">
        <v>29</v>
      </c>
      <c r="X28" s="169"/>
      <c r="Y28" s="169"/>
      <c r="Z28" s="169"/>
      <c r="AA28" s="169"/>
      <c r="AB28" s="169"/>
      <c r="AC28" s="169"/>
      <c r="AD28" s="169"/>
      <c r="AE28" s="169"/>
      <c r="AK28" s="169" t="s">
        <v>30</v>
      </c>
      <c r="AL28" s="169"/>
      <c r="AM28" s="169"/>
      <c r="AN28" s="169"/>
      <c r="AO28" s="169"/>
      <c r="AR28" s="25"/>
    </row>
    <row r="29" spans="2:71" s="2" customFormat="1" ht="14.45" customHeight="1">
      <c r="B29" s="29"/>
      <c r="D29" s="22" t="s">
        <v>31</v>
      </c>
      <c r="F29" s="30" t="s">
        <v>32</v>
      </c>
      <c r="L29" s="172">
        <v>0.23</v>
      </c>
      <c r="M29" s="171"/>
      <c r="N29" s="171"/>
      <c r="O29" s="171"/>
      <c r="P29" s="171"/>
      <c r="Q29" s="31"/>
      <c r="R29" s="31"/>
      <c r="S29" s="31"/>
      <c r="T29" s="31"/>
      <c r="U29" s="31"/>
      <c r="V29" s="31"/>
      <c r="W29" s="170">
        <f>ROUND(AZ94, 2)</f>
        <v>0</v>
      </c>
      <c r="X29" s="171"/>
      <c r="Y29" s="171"/>
      <c r="Z29" s="171"/>
      <c r="AA29" s="171"/>
      <c r="AB29" s="171"/>
      <c r="AC29" s="171"/>
      <c r="AD29" s="171"/>
      <c r="AE29" s="171"/>
      <c r="AF29" s="31"/>
      <c r="AG29" s="31"/>
      <c r="AH29" s="31"/>
      <c r="AI29" s="31"/>
      <c r="AJ29" s="31"/>
      <c r="AK29" s="170">
        <f>ROUND(AV94, 2)</f>
        <v>0</v>
      </c>
      <c r="AL29" s="171"/>
      <c r="AM29" s="171"/>
      <c r="AN29" s="171"/>
      <c r="AO29" s="171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>
      <c r="B30" s="29"/>
      <c r="F30" s="30" t="s">
        <v>33</v>
      </c>
      <c r="L30" s="175">
        <v>0.23</v>
      </c>
      <c r="M30" s="174"/>
      <c r="N30" s="174"/>
      <c r="O30" s="174"/>
      <c r="P30" s="174"/>
      <c r="W30" s="173">
        <f>ROUND(BA94, 2)</f>
        <v>0</v>
      </c>
      <c r="X30" s="174"/>
      <c r="Y30" s="174"/>
      <c r="Z30" s="174"/>
      <c r="AA30" s="174"/>
      <c r="AB30" s="174"/>
      <c r="AC30" s="174"/>
      <c r="AD30" s="174"/>
      <c r="AE30" s="174"/>
      <c r="AK30" s="173">
        <f>ROUND(AW94, 2)</f>
        <v>0</v>
      </c>
      <c r="AL30" s="174"/>
      <c r="AM30" s="174"/>
      <c r="AN30" s="174"/>
      <c r="AO30" s="174"/>
      <c r="AR30" s="29"/>
    </row>
    <row r="31" spans="2:71" s="2" customFormat="1" ht="14.45" hidden="1" customHeight="1">
      <c r="B31" s="29"/>
      <c r="F31" s="22" t="s">
        <v>34</v>
      </c>
      <c r="L31" s="175">
        <v>0.23</v>
      </c>
      <c r="M31" s="174"/>
      <c r="N31" s="174"/>
      <c r="O31" s="174"/>
      <c r="P31" s="174"/>
      <c r="W31" s="173">
        <f>ROUND(BB94, 2)</f>
        <v>0</v>
      </c>
      <c r="X31" s="174"/>
      <c r="Y31" s="174"/>
      <c r="Z31" s="174"/>
      <c r="AA31" s="174"/>
      <c r="AB31" s="174"/>
      <c r="AC31" s="174"/>
      <c r="AD31" s="174"/>
      <c r="AE31" s="174"/>
      <c r="AK31" s="173">
        <v>0</v>
      </c>
      <c r="AL31" s="174"/>
      <c r="AM31" s="174"/>
      <c r="AN31" s="174"/>
      <c r="AO31" s="174"/>
      <c r="AR31" s="29"/>
    </row>
    <row r="32" spans="2:71" s="2" customFormat="1" ht="14.45" hidden="1" customHeight="1">
      <c r="B32" s="29"/>
      <c r="F32" s="22" t="s">
        <v>35</v>
      </c>
      <c r="L32" s="175">
        <v>0.23</v>
      </c>
      <c r="M32" s="174"/>
      <c r="N32" s="174"/>
      <c r="O32" s="174"/>
      <c r="P32" s="174"/>
      <c r="W32" s="173">
        <f>ROUND(BC94, 2)</f>
        <v>0</v>
      </c>
      <c r="X32" s="174"/>
      <c r="Y32" s="174"/>
      <c r="Z32" s="174"/>
      <c r="AA32" s="174"/>
      <c r="AB32" s="174"/>
      <c r="AC32" s="174"/>
      <c r="AD32" s="174"/>
      <c r="AE32" s="174"/>
      <c r="AK32" s="173">
        <v>0</v>
      </c>
      <c r="AL32" s="174"/>
      <c r="AM32" s="174"/>
      <c r="AN32" s="174"/>
      <c r="AO32" s="174"/>
      <c r="AR32" s="29"/>
    </row>
    <row r="33" spans="2:52" s="2" customFormat="1" ht="14.45" hidden="1" customHeight="1">
      <c r="B33" s="29"/>
      <c r="F33" s="30" t="s">
        <v>36</v>
      </c>
      <c r="L33" s="172">
        <v>0</v>
      </c>
      <c r="M33" s="171"/>
      <c r="N33" s="171"/>
      <c r="O33" s="171"/>
      <c r="P33" s="171"/>
      <c r="Q33" s="31"/>
      <c r="R33" s="31"/>
      <c r="S33" s="31"/>
      <c r="T33" s="31"/>
      <c r="U33" s="31"/>
      <c r="V33" s="31"/>
      <c r="W33" s="170">
        <f>ROUND(BD94, 2)</f>
        <v>0</v>
      </c>
      <c r="X33" s="171"/>
      <c r="Y33" s="171"/>
      <c r="Z33" s="171"/>
      <c r="AA33" s="171"/>
      <c r="AB33" s="171"/>
      <c r="AC33" s="171"/>
      <c r="AD33" s="171"/>
      <c r="AE33" s="171"/>
      <c r="AF33" s="31"/>
      <c r="AG33" s="31"/>
      <c r="AH33" s="31"/>
      <c r="AI33" s="31"/>
      <c r="AJ33" s="31"/>
      <c r="AK33" s="170">
        <v>0</v>
      </c>
      <c r="AL33" s="171"/>
      <c r="AM33" s="171"/>
      <c r="AN33" s="171"/>
      <c r="AO33" s="171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>
      <c r="B34" s="25"/>
      <c r="AR34" s="25"/>
    </row>
    <row r="35" spans="2:52" s="1" customFormat="1" ht="25.9" customHeight="1">
      <c r="B35" s="25"/>
      <c r="C35" s="33"/>
      <c r="D35" s="34" t="s">
        <v>37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38</v>
      </c>
      <c r="U35" s="35"/>
      <c r="V35" s="35"/>
      <c r="W35" s="35"/>
      <c r="X35" s="176" t="s">
        <v>39</v>
      </c>
      <c r="Y35" s="177"/>
      <c r="Z35" s="177"/>
      <c r="AA35" s="177"/>
      <c r="AB35" s="177"/>
      <c r="AC35" s="35"/>
      <c r="AD35" s="35"/>
      <c r="AE35" s="35"/>
      <c r="AF35" s="35"/>
      <c r="AG35" s="35"/>
      <c r="AH35" s="35"/>
      <c r="AI35" s="35"/>
      <c r="AJ35" s="35"/>
      <c r="AK35" s="178">
        <f>SUM(AK26:AK33)</f>
        <v>0</v>
      </c>
      <c r="AL35" s="177"/>
      <c r="AM35" s="177"/>
      <c r="AN35" s="177"/>
      <c r="AO35" s="179"/>
      <c r="AP35" s="33"/>
      <c r="AQ35" s="33"/>
      <c r="AR35" s="25"/>
    </row>
    <row r="36" spans="2:52" s="1" customFormat="1" ht="6.95" customHeight="1">
      <c r="B36" s="25"/>
      <c r="AR36" s="25"/>
    </row>
    <row r="37" spans="2:52" s="1" customFormat="1" ht="14.45" customHeight="1">
      <c r="B37" s="25"/>
      <c r="AR37" s="25"/>
    </row>
    <row r="38" spans="2:52" ht="14.45" customHeight="1">
      <c r="B38" s="16"/>
      <c r="AR38" s="16"/>
    </row>
    <row r="39" spans="2:52" ht="14.45" customHeight="1">
      <c r="B39" s="16"/>
      <c r="AR39" s="16"/>
    </row>
    <row r="40" spans="2:52" ht="14.45" customHeight="1">
      <c r="B40" s="16"/>
      <c r="AR40" s="16"/>
    </row>
    <row r="41" spans="2:52" ht="14.45" customHeight="1">
      <c r="B41" s="16"/>
      <c r="AR41" s="16"/>
    </row>
    <row r="42" spans="2:52" ht="14.45" customHeight="1">
      <c r="B42" s="16"/>
      <c r="AR42" s="16"/>
    </row>
    <row r="43" spans="2:52" ht="14.45" customHeight="1">
      <c r="B43" s="16"/>
      <c r="AR43" s="16"/>
    </row>
    <row r="44" spans="2:52" ht="14.45" customHeight="1">
      <c r="B44" s="16"/>
      <c r="AR44" s="16"/>
    </row>
    <row r="45" spans="2:52" ht="14.45" customHeight="1">
      <c r="B45" s="16"/>
      <c r="AR45" s="16"/>
    </row>
    <row r="46" spans="2:52" ht="14.45" customHeight="1">
      <c r="B46" s="16"/>
      <c r="AR46" s="16"/>
    </row>
    <row r="47" spans="2:52" ht="14.45" customHeight="1">
      <c r="B47" s="16"/>
      <c r="AR47" s="16"/>
    </row>
    <row r="48" spans="2:52" ht="14.45" customHeight="1">
      <c r="B48" s="16"/>
      <c r="AR48" s="16"/>
    </row>
    <row r="49" spans="2:44" s="1" customFormat="1" ht="14.45" customHeight="1">
      <c r="B49" s="25"/>
      <c r="D49" s="37" t="s">
        <v>40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41</v>
      </c>
      <c r="AI49" s="38"/>
      <c r="AJ49" s="38"/>
      <c r="AK49" s="38"/>
      <c r="AL49" s="38"/>
      <c r="AM49" s="38"/>
      <c r="AN49" s="38"/>
      <c r="AO49" s="38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9" t="s">
        <v>42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43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42</v>
      </c>
      <c r="AI60" s="27"/>
      <c r="AJ60" s="27"/>
      <c r="AK60" s="27"/>
      <c r="AL60" s="27"/>
      <c r="AM60" s="39" t="s">
        <v>43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7" t="s">
        <v>44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45</v>
      </c>
      <c r="AI64" s="38"/>
      <c r="AJ64" s="38"/>
      <c r="AK64" s="38"/>
      <c r="AL64" s="38"/>
      <c r="AM64" s="38"/>
      <c r="AN64" s="38"/>
      <c r="AO64" s="38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9" t="s">
        <v>42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43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42</v>
      </c>
      <c r="AI75" s="27"/>
      <c r="AJ75" s="27"/>
      <c r="AK75" s="27"/>
      <c r="AL75" s="27"/>
      <c r="AM75" s="39" t="s">
        <v>43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>
      <c r="B82" s="25"/>
      <c r="C82" s="17" t="s">
        <v>46</v>
      </c>
      <c r="AR82" s="25"/>
    </row>
    <row r="83" spans="1:91" s="1" customFormat="1" ht="6.95" customHeight="1">
      <c r="B83" s="25"/>
      <c r="AR83" s="25"/>
    </row>
    <row r="84" spans="1:91" s="3" customFormat="1" ht="12" customHeight="1">
      <c r="B84" s="44"/>
      <c r="C84" s="22" t="s">
        <v>11</v>
      </c>
      <c r="L84" s="3">
        <f>K5</f>
        <v>0</v>
      </c>
      <c r="AR84" s="44"/>
    </row>
    <row r="85" spans="1:91" s="4" customFormat="1" ht="36.950000000000003" customHeight="1">
      <c r="B85" s="45"/>
      <c r="C85" s="46" t="s">
        <v>12</v>
      </c>
      <c r="L85" s="198" t="str">
        <f>K6</f>
        <v>MHTH - Oprava šácht š.05100 a 05110</v>
      </c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R85" s="45"/>
    </row>
    <row r="86" spans="1:91" s="1" customFormat="1" ht="6.95" customHeight="1">
      <c r="B86" s="25"/>
      <c r="AR86" s="25"/>
    </row>
    <row r="87" spans="1:91" s="1" customFormat="1" ht="12" customHeight="1">
      <c r="B87" s="25"/>
      <c r="C87" s="22" t="s">
        <v>15</v>
      </c>
      <c r="L87" s="47" t="str">
        <f>IF(K8="","",K8)</f>
        <v xml:space="preserve"> </v>
      </c>
      <c r="AI87" s="22" t="s">
        <v>17</v>
      </c>
      <c r="AM87" s="180" t="str">
        <f>IF(AN8= "","",AN8)</f>
        <v>24. 6. 2025</v>
      </c>
      <c r="AN87" s="180"/>
      <c r="AR87" s="25"/>
    </row>
    <row r="88" spans="1:91" s="1" customFormat="1" ht="6.95" customHeight="1">
      <c r="B88" s="25"/>
      <c r="AR88" s="25"/>
    </row>
    <row r="89" spans="1:91" s="1" customFormat="1" ht="15.2" customHeight="1">
      <c r="B89" s="25"/>
      <c r="C89" s="22" t="s">
        <v>19</v>
      </c>
      <c r="L89" s="3" t="str">
        <f>IF(E11= "","",E11)</f>
        <v>MH Teplárenský holding, a.s., Turbínová 3, 831 04 Bratislava – mestská časť Nové Mesto</v>
      </c>
      <c r="AI89" s="22" t="s">
        <v>23</v>
      </c>
      <c r="AM89" s="181" t="str">
        <f>IF(E17="","",E17)</f>
        <v xml:space="preserve"> </v>
      </c>
      <c r="AN89" s="182"/>
      <c r="AO89" s="182"/>
      <c r="AP89" s="182"/>
      <c r="AR89" s="25"/>
      <c r="AS89" s="183" t="s">
        <v>47</v>
      </c>
      <c r="AT89" s="184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5"/>
      <c r="C90" s="22" t="s">
        <v>22</v>
      </c>
      <c r="L90" s="3" t="str">
        <f>IF(E14="","",E14)</f>
        <v xml:space="preserve"> </v>
      </c>
      <c r="AI90" s="22" t="s">
        <v>25</v>
      </c>
      <c r="AM90" s="181" t="str">
        <f>IF(E20="","",E20)</f>
        <v xml:space="preserve"> </v>
      </c>
      <c r="AN90" s="182"/>
      <c r="AO90" s="182"/>
      <c r="AP90" s="182"/>
      <c r="AR90" s="25"/>
      <c r="AS90" s="185"/>
      <c r="AT90" s="186"/>
      <c r="BD90" s="52"/>
    </row>
    <row r="91" spans="1:91" s="1" customFormat="1" ht="10.9" customHeight="1">
      <c r="B91" s="25"/>
      <c r="AR91" s="25"/>
      <c r="AS91" s="185"/>
      <c r="AT91" s="186"/>
      <c r="BD91" s="52"/>
    </row>
    <row r="92" spans="1:91" s="1" customFormat="1" ht="29.25" customHeight="1">
      <c r="B92" s="25"/>
      <c r="C92" s="193" t="s">
        <v>48</v>
      </c>
      <c r="D92" s="194"/>
      <c r="E92" s="194"/>
      <c r="F92" s="194"/>
      <c r="G92" s="194"/>
      <c r="H92" s="53"/>
      <c r="I92" s="195" t="s">
        <v>49</v>
      </c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194"/>
      <c r="AF92" s="194"/>
      <c r="AG92" s="196" t="s">
        <v>50</v>
      </c>
      <c r="AH92" s="194"/>
      <c r="AI92" s="194"/>
      <c r="AJ92" s="194"/>
      <c r="AK92" s="194"/>
      <c r="AL92" s="194"/>
      <c r="AM92" s="194"/>
      <c r="AN92" s="195" t="s">
        <v>51</v>
      </c>
      <c r="AO92" s="194"/>
      <c r="AP92" s="197"/>
      <c r="AQ92" s="54" t="s">
        <v>52</v>
      </c>
      <c r="AR92" s="25"/>
      <c r="AS92" s="55" t="s">
        <v>53</v>
      </c>
      <c r="AT92" s="56" t="s">
        <v>54</v>
      </c>
      <c r="AU92" s="56" t="s">
        <v>55</v>
      </c>
      <c r="AV92" s="56" t="s">
        <v>56</v>
      </c>
      <c r="AW92" s="56" t="s">
        <v>57</v>
      </c>
      <c r="AX92" s="56" t="s">
        <v>58</v>
      </c>
      <c r="AY92" s="56" t="s">
        <v>59</v>
      </c>
      <c r="AZ92" s="56" t="s">
        <v>60</v>
      </c>
      <c r="BA92" s="56" t="s">
        <v>61</v>
      </c>
      <c r="BB92" s="56" t="s">
        <v>62</v>
      </c>
      <c r="BC92" s="56" t="s">
        <v>63</v>
      </c>
      <c r="BD92" s="57" t="s">
        <v>64</v>
      </c>
    </row>
    <row r="93" spans="1:91" s="1" customFormat="1" ht="10.9" customHeight="1">
      <c r="B93" s="25"/>
      <c r="AR93" s="25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65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91">
        <f>ROUND(SUM(AG95:AG96),2)</f>
        <v>0</v>
      </c>
      <c r="AH94" s="191"/>
      <c r="AI94" s="191"/>
      <c r="AJ94" s="191"/>
      <c r="AK94" s="191"/>
      <c r="AL94" s="191"/>
      <c r="AM94" s="191"/>
      <c r="AN94" s="192">
        <f>SUM(AG94,AT94)</f>
        <v>0</v>
      </c>
      <c r="AO94" s="192"/>
      <c r="AP94" s="192"/>
      <c r="AQ94" s="63" t="s">
        <v>1</v>
      </c>
      <c r="AR94" s="59"/>
      <c r="AS94" s="64">
        <f>ROUND(SUM(AS95:AS96),2)</f>
        <v>0</v>
      </c>
      <c r="AT94" s="65">
        <f>ROUND(SUM(AV94:AW94),2)</f>
        <v>0</v>
      </c>
      <c r="AU94" s="66">
        <f>ROUND(SUM(AU95:AU96),5)</f>
        <v>738.35364000000004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ROUND(SUM(AZ95:AZ96),2)</f>
        <v>0</v>
      </c>
      <c r="BA94" s="65">
        <f>ROUND(SUM(BA95:BA96),2)</f>
        <v>0</v>
      </c>
      <c r="BB94" s="65">
        <f>ROUND(SUM(BB95:BB96),2)</f>
        <v>0</v>
      </c>
      <c r="BC94" s="65">
        <f>ROUND(SUM(BC95:BC96),2)</f>
        <v>0</v>
      </c>
      <c r="BD94" s="67">
        <f>ROUND(SUM(BD95:BD96),2)</f>
        <v>0</v>
      </c>
      <c r="BS94" s="68" t="s">
        <v>66</v>
      </c>
      <c r="BT94" s="68" t="s">
        <v>67</v>
      </c>
      <c r="BU94" s="69" t="s">
        <v>68</v>
      </c>
      <c r="BV94" s="68" t="s">
        <v>69</v>
      </c>
      <c r="BW94" s="68" t="s">
        <v>4</v>
      </c>
      <c r="BX94" s="68" t="s">
        <v>70</v>
      </c>
      <c r="CL94" s="68" t="s">
        <v>1</v>
      </c>
    </row>
    <row r="95" spans="1:91" s="6" customFormat="1" ht="16.5" customHeight="1">
      <c r="A95" s="70" t="s">
        <v>71</v>
      </c>
      <c r="B95" s="71"/>
      <c r="C95" s="72"/>
      <c r="D95" s="190" t="s">
        <v>72</v>
      </c>
      <c r="E95" s="190"/>
      <c r="F95" s="190"/>
      <c r="G95" s="190"/>
      <c r="H95" s="190"/>
      <c r="I95" s="73"/>
      <c r="J95" s="190" t="s">
        <v>442</v>
      </c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88">
        <f>'Objekt1 - š.05100'!J30</f>
        <v>0</v>
      </c>
      <c r="AH95" s="189"/>
      <c r="AI95" s="189"/>
      <c r="AJ95" s="189"/>
      <c r="AK95" s="189"/>
      <c r="AL95" s="189"/>
      <c r="AM95" s="189"/>
      <c r="AN95" s="188">
        <f>SUM(AG95,AT95)</f>
        <v>0</v>
      </c>
      <c r="AO95" s="189"/>
      <c r="AP95" s="189"/>
      <c r="AQ95" s="74" t="s">
        <v>73</v>
      </c>
      <c r="AR95" s="71"/>
      <c r="AS95" s="75">
        <v>0</v>
      </c>
      <c r="AT95" s="76">
        <f>ROUND(SUM(AV95:AW95),2)</f>
        <v>0</v>
      </c>
      <c r="AU95" s="77">
        <f>'Objekt1 - š.05100'!P132</f>
        <v>310.36575859999999</v>
      </c>
      <c r="AV95" s="76">
        <f>'Objekt1 - š.05100'!J33</f>
        <v>0</v>
      </c>
      <c r="AW95" s="76">
        <f>'Objekt1 - š.05100'!J34</f>
        <v>0</v>
      </c>
      <c r="AX95" s="76">
        <f>'Objekt1 - š.05100'!J35</f>
        <v>0</v>
      </c>
      <c r="AY95" s="76">
        <f>'Objekt1 - š.05100'!J36</f>
        <v>0</v>
      </c>
      <c r="AZ95" s="76">
        <f>'Objekt1 - š.05100'!F33</f>
        <v>0</v>
      </c>
      <c r="BA95" s="76">
        <f>'Objekt1 - š.05100'!F34</f>
        <v>0</v>
      </c>
      <c r="BB95" s="76">
        <f>'Objekt1 - š.05100'!F35</f>
        <v>0</v>
      </c>
      <c r="BC95" s="76">
        <f>'Objekt1 - š.05100'!F36</f>
        <v>0</v>
      </c>
      <c r="BD95" s="78">
        <f>'Objekt1 - š.05100'!F37</f>
        <v>0</v>
      </c>
      <c r="BT95" s="79" t="s">
        <v>74</v>
      </c>
      <c r="BV95" s="79" t="s">
        <v>69</v>
      </c>
      <c r="BW95" s="79" t="s">
        <v>75</v>
      </c>
      <c r="BX95" s="79" t="s">
        <v>4</v>
      </c>
      <c r="CL95" s="79" t="s">
        <v>1</v>
      </c>
      <c r="CM95" s="79" t="s">
        <v>67</v>
      </c>
    </row>
    <row r="96" spans="1:91" s="6" customFormat="1" ht="16.5" customHeight="1">
      <c r="A96" s="70" t="s">
        <v>71</v>
      </c>
      <c r="B96" s="71"/>
      <c r="C96" s="72"/>
      <c r="D96" s="190" t="s">
        <v>76</v>
      </c>
      <c r="E96" s="190"/>
      <c r="F96" s="190"/>
      <c r="G96" s="190"/>
      <c r="H96" s="190"/>
      <c r="I96" s="73"/>
      <c r="J96" s="190" t="s">
        <v>443</v>
      </c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88">
        <f>'Objekt2 - š.05110'!J30</f>
        <v>0</v>
      </c>
      <c r="AH96" s="189"/>
      <c r="AI96" s="189"/>
      <c r="AJ96" s="189"/>
      <c r="AK96" s="189"/>
      <c r="AL96" s="189"/>
      <c r="AM96" s="189"/>
      <c r="AN96" s="188">
        <f>SUM(AG96,AT96)</f>
        <v>0</v>
      </c>
      <c r="AO96" s="189"/>
      <c r="AP96" s="189"/>
      <c r="AQ96" s="74" t="s">
        <v>73</v>
      </c>
      <c r="AR96" s="71"/>
      <c r="AS96" s="80">
        <v>0</v>
      </c>
      <c r="AT96" s="81">
        <f>ROUND(SUM(AV96:AW96),2)</f>
        <v>0</v>
      </c>
      <c r="AU96" s="82">
        <f>'Objekt2 - š.05110'!P132</f>
        <v>427.98788139999999</v>
      </c>
      <c r="AV96" s="81">
        <f>'Objekt2 - š.05110'!J33</f>
        <v>0</v>
      </c>
      <c r="AW96" s="81">
        <f>'Objekt2 - š.05110'!J34</f>
        <v>0</v>
      </c>
      <c r="AX96" s="81">
        <f>'Objekt2 - š.05110'!J35</f>
        <v>0</v>
      </c>
      <c r="AY96" s="81">
        <f>'Objekt2 - š.05110'!J36</f>
        <v>0</v>
      </c>
      <c r="AZ96" s="81">
        <f>'Objekt2 - š.05110'!F33</f>
        <v>0</v>
      </c>
      <c r="BA96" s="81">
        <f>'Objekt2 - š.05110'!F34</f>
        <v>0</v>
      </c>
      <c r="BB96" s="81">
        <f>'Objekt2 - š.05110'!F35</f>
        <v>0</v>
      </c>
      <c r="BC96" s="81">
        <f>'Objekt2 - š.05110'!F36</f>
        <v>0</v>
      </c>
      <c r="BD96" s="83">
        <f>'Objekt2 - š.05110'!F37</f>
        <v>0</v>
      </c>
      <c r="BT96" s="79" t="s">
        <v>74</v>
      </c>
      <c r="BV96" s="79" t="s">
        <v>69</v>
      </c>
      <c r="BW96" s="79" t="s">
        <v>77</v>
      </c>
      <c r="BX96" s="79" t="s">
        <v>4</v>
      </c>
      <c r="CL96" s="79" t="s">
        <v>1</v>
      </c>
      <c r="CM96" s="79" t="s">
        <v>67</v>
      </c>
    </row>
    <row r="97" spans="2:44" s="1" customFormat="1" ht="30" customHeight="1">
      <c r="B97" s="25"/>
      <c r="AR97" s="25"/>
    </row>
    <row r="98" spans="2:44" s="1" customFormat="1" ht="6.95" customHeight="1"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25"/>
    </row>
  </sheetData>
  <mergeCells count="44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J5"/>
    <mergeCell ref="K6:AJ6"/>
    <mergeCell ref="E23:AN23"/>
    <mergeCell ref="AK26:AO26"/>
    <mergeCell ref="L28:P28"/>
    <mergeCell ref="W28:AE28"/>
    <mergeCell ref="AK28:AO28"/>
  </mergeCells>
  <hyperlinks>
    <hyperlink ref="A95" location="'Objekt1 - Š05100'!C2" display="/" xr:uid="{00000000-0004-0000-0000-000000000000}"/>
    <hyperlink ref="A96" location="'Objekt2 - Š05110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28"/>
  <sheetViews>
    <sheetView showGridLines="0" workbookViewId="0">
      <selection activeCell="E9" sqref="E9:H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 t="s">
        <v>5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AT2" s="13" t="s">
        <v>75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2:46" ht="24.95" customHeight="1">
      <c r="B4" s="16"/>
      <c r="D4" s="17" t="s">
        <v>78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01" t="str">
        <f>'Rekapitulácia stavby'!K6</f>
        <v>MHTH - Oprava šácht š.05100 a 05110</v>
      </c>
      <c r="F7" s="202"/>
      <c r="G7" s="202"/>
      <c r="H7" s="202"/>
      <c r="L7" s="16"/>
    </row>
    <row r="8" spans="2:46" s="1" customFormat="1" ht="12" customHeight="1">
      <c r="B8" s="25"/>
      <c r="D8" s="22" t="s">
        <v>79</v>
      </c>
      <c r="L8" s="25"/>
    </row>
    <row r="9" spans="2:46" s="1" customFormat="1" ht="16.5" customHeight="1">
      <c r="B9" s="25"/>
      <c r="E9" s="198" t="s">
        <v>444</v>
      </c>
      <c r="F9" s="200"/>
      <c r="G9" s="200"/>
      <c r="H9" s="200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13</v>
      </c>
      <c r="F11" s="20" t="s">
        <v>1</v>
      </c>
      <c r="I11" s="22" t="s">
        <v>14</v>
      </c>
      <c r="J11" s="20" t="s">
        <v>1</v>
      </c>
      <c r="L11" s="25"/>
    </row>
    <row r="12" spans="2:46" s="1" customFormat="1" ht="12" customHeight="1">
      <c r="B12" s="25"/>
      <c r="D12" s="22" t="s">
        <v>15</v>
      </c>
      <c r="F12" s="20" t="s">
        <v>16</v>
      </c>
      <c r="I12" s="22" t="s">
        <v>17</v>
      </c>
      <c r="J12" s="48" t="str">
        <f>'Rekapitulácia stavby'!AN8</f>
        <v>24. 6. 2025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19</v>
      </c>
      <c r="I14" s="22" t="s">
        <v>20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143" t="str">
        <f>IF('Rekapitulácia stavby'!E11="","",'Rekapitulácia stavby'!E11)</f>
        <v>MH Teplárenský holding, a.s., Turbínová 3, 831 04 Bratislava – mestská časť Nové Mesto</v>
      </c>
      <c r="I15" s="22" t="s">
        <v>21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22</v>
      </c>
      <c r="I17" s="22" t="s">
        <v>20</v>
      </c>
      <c r="J17" s="20" t="str">
        <f>'Rekapitulácia stavby'!AN13</f>
        <v/>
      </c>
      <c r="L17" s="25"/>
    </row>
    <row r="18" spans="2:12" s="1" customFormat="1" ht="18" customHeight="1">
      <c r="B18" s="25"/>
      <c r="E18" s="162" t="str">
        <f>'Rekapitulácia stavby'!E14</f>
        <v xml:space="preserve"> </v>
      </c>
      <c r="F18" s="162"/>
      <c r="G18" s="162"/>
      <c r="H18" s="162"/>
      <c r="I18" s="22" t="s">
        <v>21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20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21</v>
      </c>
      <c r="J21" s="20" t="str">
        <f>IF('Rekapitulácia stavby'!AN17="","",'Rekapitulácia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25</v>
      </c>
      <c r="I23" s="22" t="s">
        <v>20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21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26</v>
      </c>
      <c r="L26" s="25"/>
    </row>
    <row r="27" spans="2:12" s="7" customFormat="1" ht="16.5" customHeight="1">
      <c r="B27" s="85"/>
      <c r="E27" s="165" t="s">
        <v>1</v>
      </c>
      <c r="F27" s="165"/>
      <c r="G27" s="165"/>
      <c r="H27" s="165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27</v>
      </c>
      <c r="J30" s="62">
        <f>ROUND(J132,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29</v>
      </c>
      <c r="I32" s="28" t="s">
        <v>28</v>
      </c>
      <c r="J32" s="28" t="s">
        <v>30</v>
      </c>
      <c r="L32" s="25"/>
    </row>
    <row r="33" spans="2:12" s="1" customFormat="1" ht="14.45" customHeight="1">
      <c r="B33" s="25"/>
      <c r="D33" s="51" t="s">
        <v>31</v>
      </c>
      <c r="E33" s="30" t="s">
        <v>32</v>
      </c>
      <c r="F33" s="87">
        <f>ROUND((SUM(BE132:BE227)),  2)</f>
        <v>0</v>
      </c>
      <c r="G33" s="88"/>
      <c r="H33" s="88"/>
      <c r="I33" s="89">
        <v>0.23</v>
      </c>
      <c r="J33" s="87">
        <f>ROUND(((SUM(BE132:BE227))*I33),  2)</f>
        <v>0</v>
      </c>
      <c r="L33" s="25"/>
    </row>
    <row r="34" spans="2:12" s="1" customFormat="1" ht="14.45" customHeight="1">
      <c r="B34" s="25"/>
      <c r="E34" s="30" t="s">
        <v>33</v>
      </c>
      <c r="F34" s="90">
        <f>ROUND((SUM(BF132:BF227)),  2)</f>
        <v>0</v>
      </c>
      <c r="I34" s="91">
        <v>0.23</v>
      </c>
      <c r="J34" s="90">
        <f>ROUND(((SUM(BF132:BF227))*I34),  2)</f>
        <v>0</v>
      </c>
      <c r="L34" s="25"/>
    </row>
    <row r="35" spans="2:12" s="1" customFormat="1" ht="14.45" hidden="1" customHeight="1">
      <c r="B35" s="25"/>
      <c r="E35" s="22" t="s">
        <v>34</v>
      </c>
      <c r="F35" s="90">
        <f>ROUND((SUM(BG132:BG227)),  2)</f>
        <v>0</v>
      </c>
      <c r="I35" s="91">
        <v>0.23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35</v>
      </c>
      <c r="F36" s="90">
        <f>ROUND((SUM(BH132:BH227)),  2)</f>
        <v>0</v>
      </c>
      <c r="I36" s="91">
        <v>0.23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36</v>
      </c>
      <c r="F37" s="87">
        <f>ROUND((SUM(BI132:BI227)),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37</v>
      </c>
      <c r="E39" s="53"/>
      <c r="F39" s="53"/>
      <c r="G39" s="94" t="s">
        <v>38</v>
      </c>
      <c r="H39" s="95" t="s">
        <v>39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42</v>
      </c>
      <c r="E61" s="27"/>
      <c r="F61" s="98" t="s">
        <v>43</v>
      </c>
      <c r="G61" s="39" t="s">
        <v>42</v>
      </c>
      <c r="H61" s="27"/>
      <c r="I61" s="27"/>
      <c r="J61" s="99" t="s">
        <v>43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44</v>
      </c>
      <c r="E65" s="38"/>
      <c r="F65" s="38"/>
      <c r="G65" s="37" t="s">
        <v>45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42</v>
      </c>
      <c r="E76" s="27"/>
      <c r="F76" s="98" t="s">
        <v>43</v>
      </c>
      <c r="G76" s="39" t="s">
        <v>42</v>
      </c>
      <c r="H76" s="27"/>
      <c r="I76" s="27"/>
      <c r="J76" s="99" t="s">
        <v>43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80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16.5" hidden="1" customHeight="1">
      <c r="B85" s="25"/>
      <c r="E85" s="201" t="str">
        <f>E7</f>
        <v>MHTH - Oprava šácht š.05100 a 05110</v>
      </c>
      <c r="F85" s="202"/>
      <c r="G85" s="202"/>
      <c r="H85" s="202"/>
      <c r="L85" s="25"/>
    </row>
    <row r="86" spans="2:47" s="1" customFormat="1" ht="12" hidden="1" customHeight="1">
      <c r="B86" s="25"/>
      <c r="C86" s="22" t="s">
        <v>79</v>
      </c>
      <c r="L86" s="25"/>
    </row>
    <row r="87" spans="2:47" s="1" customFormat="1" ht="16.5" hidden="1" customHeight="1">
      <c r="B87" s="25"/>
      <c r="E87" s="198" t="str">
        <f>E9</f>
        <v>Objekt1 - š.05100</v>
      </c>
      <c r="F87" s="200"/>
      <c r="G87" s="200"/>
      <c r="H87" s="200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15</v>
      </c>
      <c r="F89" s="20" t="str">
        <f>F12</f>
        <v xml:space="preserve"> </v>
      </c>
      <c r="I89" s="22" t="s">
        <v>17</v>
      </c>
      <c r="J89" s="48" t="str">
        <f>IF(J12="","",J12)</f>
        <v>24. 6. 2025</v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19</v>
      </c>
      <c r="F91" s="20" t="str">
        <f>E15</f>
        <v>MH Teplárenský holding, a.s., Turbínová 3, 831 04 Bratislava – mestská časť Nové Mesto</v>
      </c>
      <c r="I91" s="22" t="s">
        <v>23</v>
      </c>
      <c r="J91" s="23" t="str">
        <f>E21</f>
        <v xml:space="preserve"> </v>
      </c>
      <c r="L91" s="25"/>
    </row>
    <row r="92" spans="2:47" s="1" customFormat="1" ht="15.2" hidden="1" customHeight="1">
      <c r="B92" s="25"/>
      <c r="C92" s="22" t="s">
        <v>22</v>
      </c>
      <c r="F92" s="20" t="str">
        <f>IF(E18="","",E18)</f>
        <v xml:space="preserve"> </v>
      </c>
      <c r="I92" s="22" t="s">
        <v>25</v>
      </c>
      <c r="J92" s="23" t="str">
        <f>E24</f>
        <v xml:space="preserve"> 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81</v>
      </c>
      <c r="D94" s="92"/>
      <c r="E94" s="92"/>
      <c r="F94" s="92"/>
      <c r="G94" s="92"/>
      <c r="H94" s="92"/>
      <c r="I94" s="92"/>
      <c r="J94" s="101" t="s">
        <v>82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83</v>
      </c>
      <c r="J96" s="62">
        <f>J132</f>
        <v>0</v>
      </c>
      <c r="L96" s="25"/>
      <c r="AU96" s="13" t="s">
        <v>84</v>
      </c>
    </row>
    <row r="97" spans="2:12" s="8" customFormat="1" ht="24.95" hidden="1" customHeight="1">
      <c r="B97" s="103"/>
      <c r="D97" s="104" t="s">
        <v>85</v>
      </c>
      <c r="E97" s="105"/>
      <c r="F97" s="105"/>
      <c r="G97" s="105"/>
      <c r="H97" s="105"/>
      <c r="I97" s="105"/>
      <c r="J97" s="106">
        <f>J133</f>
        <v>0</v>
      </c>
      <c r="L97" s="103"/>
    </row>
    <row r="98" spans="2:12" s="9" customFormat="1" ht="19.899999999999999" hidden="1" customHeight="1">
      <c r="B98" s="107"/>
      <c r="D98" s="108" t="s">
        <v>86</v>
      </c>
      <c r="E98" s="109"/>
      <c r="F98" s="109"/>
      <c r="G98" s="109"/>
      <c r="H98" s="109"/>
      <c r="I98" s="109"/>
      <c r="J98" s="110">
        <f>J134</f>
        <v>0</v>
      </c>
      <c r="L98" s="107"/>
    </row>
    <row r="99" spans="2:12" s="9" customFormat="1" ht="19.899999999999999" hidden="1" customHeight="1">
      <c r="B99" s="107"/>
      <c r="D99" s="108" t="s">
        <v>87</v>
      </c>
      <c r="E99" s="109"/>
      <c r="F99" s="109"/>
      <c r="G99" s="109"/>
      <c r="H99" s="109"/>
      <c r="I99" s="109"/>
      <c r="J99" s="110">
        <f>J155</f>
        <v>0</v>
      </c>
      <c r="L99" s="107"/>
    </row>
    <row r="100" spans="2:12" s="9" customFormat="1" ht="19.899999999999999" hidden="1" customHeight="1">
      <c r="B100" s="107"/>
      <c r="D100" s="108" t="s">
        <v>88</v>
      </c>
      <c r="E100" s="109"/>
      <c r="F100" s="109"/>
      <c r="G100" s="109"/>
      <c r="H100" s="109"/>
      <c r="I100" s="109"/>
      <c r="J100" s="110">
        <f>J159</f>
        <v>0</v>
      </c>
      <c r="L100" s="107"/>
    </row>
    <row r="101" spans="2:12" s="9" customFormat="1" ht="19.899999999999999" hidden="1" customHeight="1">
      <c r="B101" s="107"/>
      <c r="D101" s="108" t="s">
        <v>89</v>
      </c>
      <c r="E101" s="109"/>
      <c r="F101" s="109"/>
      <c r="G101" s="109"/>
      <c r="H101" s="109"/>
      <c r="I101" s="109"/>
      <c r="J101" s="110">
        <f>J161</f>
        <v>0</v>
      </c>
      <c r="L101" s="107"/>
    </row>
    <row r="102" spans="2:12" s="9" customFormat="1" ht="19.899999999999999" hidden="1" customHeight="1">
      <c r="B102" s="107"/>
      <c r="D102" s="108" t="s">
        <v>90</v>
      </c>
      <c r="E102" s="109"/>
      <c r="F102" s="109"/>
      <c r="G102" s="109"/>
      <c r="H102" s="109"/>
      <c r="I102" s="109"/>
      <c r="J102" s="110">
        <f>J175</f>
        <v>0</v>
      </c>
      <c r="L102" s="107"/>
    </row>
    <row r="103" spans="2:12" s="9" customFormat="1" ht="19.899999999999999" hidden="1" customHeight="1">
      <c r="B103" s="107"/>
      <c r="D103" s="108" t="s">
        <v>91</v>
      </c>
      <c r="E103" s="109"/>
      <c r="F103" s="109"/>
      <c r="G103" s="109"/>
      <c r="H103" s="109"/>
      <c r="I103" s="109"/>
      <c r="J103" s="110">
        <f>J191</f>
        <v>0</v>
      </c>
      <c r="L103" s="107"/>
    </row>
    <row r="104" spans="2:12" s="8" customFormat="1" ht="24.95" hidden="1" customHeight="1">
      <c r="B104" s="103"/>
      <c r="D104" s="104" t="s">
        <v>92</v>
      </c>
      <c r="E104" s="105"/>
      <c r="F104" s="105"/>
      <c r="G104" s="105"/>
      <c r="H104" s="105"/>
      <c r="I104" s="105"/>
      <c r="J104" s="106">
        <f>J193</f>
        <v>0</v>
      </c>
      <c r="L104" s="103"/>
    </row>
    <row r="105" spans="2:12" s="9" customFormat="1" ht="19.899999999999999" hidden="1" customHeight="1">
      <c r="B105" s="107"/>
      <c r="D105" s="108" t="s">
        <v>93</v>
      </c>
      <c r="E105" s="109"/>
      <c r="F105" s="109"/>
      <c r="G105" s="109"/>
      <c r="H105" s="109"/>
      <c r="I105" s="109"/>
      <c r="J105" s="110">
        <f>J194</f>
        <v>0</v>
      </c>
      <c r="L105" s="107"/>
    </row>
    <row r="106" spans="2:12" s="8" customFormat="1" ht="24.95" hidden="1" customHeight="1">
      <c r="B106" s="103"/>
      <c r="D106" s="104" t="s">
        <v>94</v>
      </c>
      <c r="E106" s="105"/>
      <c r="F106" s="105"/>
      <c r="G106" s="105"/>
      <c r="H106" s="105"/>
      <c r="I106" s="105"/>
      <c r="J106" s="106">
        <f>J200</f>
        <v>0</v>
      </c>
      <c r="L106" s="103"/>
    </row>
    <row r="107" spans="2:12" s="9" customFormat="1" ht="19.899999999999999" hidden="1" customHeight="1">
      <c r="B107" s="107"/>
      <c r="D107" s="108" t="s">
        <v>95</v>
      </c>
      <c r="E107" s="109"/>
      <c r="F107" s="109"/>
      <c r="G107" s="109"/>
      <c r="H107" s="109"/>
      <c r="I107" s="109"/>
      <c r="J107" s="110">
        <f>J201</f>
        <v>0</v>
      </c>
      <c r="L107" s="107"/>
    </row>
    <row r="108" spans="2:12" s="9" customFormat="1" ht="19.899999999999999" hidden="1" customHeight="1">
      <c r="B108" s="107"/>
      <c r="D108" s="108" t="s">
        <v>96</v>
      </c>
      <c r="E108" s="109"/>
      <c r="F108" s="109"/>
      <c r="G108" s="109"/>
      <c r="H108" s="109"/>
      <c r="I108" s="109"/>
      <c r="J108" s="110">
        <f>J207</f>
        <v>0</v>
      </c>
      <c r="L108" s="107"/>
    </row>
    <row r="109" spans="2:12" s="9" customFormat="1" ht="19.899999999999999" hidden="1" customHeight="1">
      <c r="B109" s="107"/>
      <c r="D109" s="108" t="s">
        <v>97</v>
      </c>
      <c r="E109" s="109"/>
      <c r="F109" s="109"/>
      <c r="G109" s="109"/>
      <c r="H109" s="109"/>
      <c r="I109" s="109"/>
      <c r="J109" s="110">
        <f>J211</f>
        <v>0</v>
      </c>
      <c r="L109" s="107"/>
    </row>
    <row r="110" spans="2:12" s="9" customFormat="1" ht="19.899999999999999" hidden="1" customHeight="1">
      <c r="B110" s="107"/>
      <c r="D110" s="108" t="s">
        <v>98</v>
      </c>
      <c r="E110" s="109"/>
      <c r="F110" s="109"/>
      <c r="G110" s="109"/>
      <c r="H110" s="109"/>
      <c r="I110" s="109"/>
      <c r="J110" s="110">
        <f>J215</f>
        <v>0</v>
      </c>
      <c r="L110" s="107"/>
    </row>
    <row r="111" spans="2:12" s="9" customFormat="1" ht="19.899999999999999" hidden="1" customHeight="1">
      <c r="B111" s="107"/>
      <c r="D111" s="108" t="s">
        <v>99</v>
      </c>
      <c r="E111" s="109"/>
      <c r="F111" s="109"/>
      <c r="G111" s="109"/>
      <c r="H111" s="109"/>
      <c r="I111" s="109"/>
      <c r="J111" s="110">
        <f>J218</f>
        <v>0</v>
      </c>
      <c r="L111" s="107"/>
    </row>
    <row r="112" spans="2:12" s="8" customFormat="1" ht="24.95" hidden="1" customHeight="1">
      <c r="B112" s="103"/>
      <c r="D112" s="104" t="s">
        <v>100</v>
      </c>
      <c r="E112" s="105"/>
      <c r="F112" s="105"/>
      <c r="G112" s="105"/>
      <c r="H112" s="105"/>
      <c r="I112" s="105"/>
      <c r="J112" s="106">
        <f>J224</f>
        <v>0</v>
      </c>
      <c r="L112" s="103"/>
    </row>
    <row r="113" spans="2:12" s="1" customFormat="1" ht="21.75" hidden="1" customHeight="1">
      <c r="B113" s="25"/>
      <c r="L113" s="25"/>
    </row>
    <row r="114" spans="2:12" s="1" customFormat="1" ht="6.95" hidden="1" customHeight="1"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25"/>
    </row>
    <row r="115" spans="2:12" hidden="1"/>
    <row r="116" spans="2:12" hidden="1"/>
    <row r="117" spans="2:12" hidden="1"/>
    <row r="118" spans="2:12" s="1" customFormat="1" ht="6.95" customHeight="1"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25"/>
    </row>
    <row r="119" spans="2:12" s="1" customFormat="1" ht="24.95" customHeight="1">
      <c r="B119" s="25"/>
      <c r="C119" s="17" t="s">
        <v>101</v>
      </c>
      <c r="L119" s="25"/>
    </row>
    <row r="120" spans="2:12" s="1" customFormat="1" ht="6.95" customHeight="1">
      <c r="B120" s="25"/>
      <c r="L120" s="25"/>
    </row>
    <row r="121" spans="2:12" s="1" customFormat="1" ht="12" customHeight="1">
      <c r="B121" s="25"/>
      <c r="C121" s="22" t="s">
        <v>12</v>
      </c>
      <c r="L121" s="25"/>
    </row>
    <row r="122" spans="2:12" s="1" customFormat="1" ht="16.5" customHeight="1">
      <c r="B122" s="25"/>
      <c r="E122" s="201" t="str">
        <f>E7</f>
        <v>MHTH - Oprava šácht š.05100 a 05110</v>
      </c>
      <c r="F122" s="202"/>
      <c r="G122" s="202"/>
      <c r="H122" s="202"/>
      <c r="L122" s="25"/>
    </row>
    <row r="123" spans="2:12" s="1" customFormat="1" ht="12" customHeight="1">
      <c r="B123" s="25"/>
      <c r="C123" s="22" t="s">
        <v>79</v>
      </c>
      <c r="L123" s="25"/>
    </row>
    <row r="124" spans="2:12" s="1" customFormat="1" ht="16.5" customHeight="1">
      <c r="B124" s="25"/>
      <c r="E124" s="198" t="str">
        <f>E9</f>
        <v>Objekt1 - š.05100</v>
      </c>
      <c r="F124" s="200"/>
      <c r="G124" s="200"/>
      <c r="H124" s="200"/>
      <c r="L124" s="25"/>
    </row>
    <row r="125" spans="2:12" s="1" customFormat="1" ht="6.95" customHeight="1">
      <c r="B125" s="25"/>
      <c r="L125" s="25"/>
    </row>
    <row r="126" spans="2:12" s="1" customFormat="1" ht="12" customHeight="1">
      <c r="B126" s="25"/>
      <c r="C126" s="22" t="s">
        <v>15</v>
      </c>
      <c r="F126" s="20" t="str">
        <f>F12</f>
        <v xml:space="preserve"> </v>
      </c>
      <c r="I126" s="22" t="s">
        <v>17</v>
      </c>
      <c r="J126" s="48" t="str">
        <f>IF(J12="","",J12)</f>
        <v>24. 6. 2025</v>
      </c>
      <c r="L126" s="25"/>
    </row>
    <row r="127" spans="2:12" s="1" customFormat="1" ht="6.95" customHeight="1">
      <c r="B127" s="25"/>
      <c r="L127" s="25"/>
    </row>
    <row r="128" spans="2:12" s="1" customFormat="1" ht="15.2" customHeight="1">
      <c r="B128" s="25"/>
      <c r="C128" s="22" t="s">
        <v>19</v>
      </c>
      <c r="F128" s="20" t="str">
        <f>E15</f>
        <v>MH Teplárenský holding, a.s., Turbínová 3, 831 04 Bratislava – mestská časť Nové Mesto</v>
      </c>
      <c r="I128" s="22" t="s">
        <v>23</v>
      </c>
      <c r="J128" s="23" t="str">
        <f>E21</f>
        <v xml:space="preserve"> </v>
      </c>
      <c r="L128" s="25"/>
    </row>
    <row r="129" spans="2:65" s="1" customFormat="1" ht="15.2" customHeight="1">
      <c r="B129" s="25"/>
      <c r="C129" s="22" t="s">
        <v>22</v>
      </c>
      <c r="F129" s="20" t="str">
        <f>IF(E18="","",E18)</f>
        <v xml:space="preserve"> </v>
      </c>
      <c r="I129" s="22" t="s">
        <v>25</v>
      </c>
      <c r="J129" s="23" t="str">
        <f>E24</f>
        <v xml:space="preserve"> </v>
      </c>
      <c r="L129" s="25"/>
    </row>
    <row r="130" spans="2:65" s="1" customFormat="1" ht="10.35" customHeight="1">
      <c r="B130" s="25"/>
      <c r="L130" s="25"/>
    </row>
    <row r="131" spans="2:65" s="10" customFormat="1" ht="29.25" customHeight="1">
      <c r="B131" s="111"/>
      <c r="C131" s="112" t="s">
        <v>102</v>
      </c>
      <c r="D131" s="113" t="s">
        <v>52</v>
      </c>
      <c r="E131" s="113" t="s">
        <v>48</v>
      </c>
      <c r="F131" s="113" t="s">
        <v>49</v>
      </c>
      <c r="G131" s="113" t="s">
        <v>103</v>
      </c>
      <c r="H131" s="113" t="s">
        <v>104</v>
      </c>
      <c r="I131" s="113" t="s">
        <v>105</v>
      </c>
      <c r="J131" s="114" t="s">
        <v>82</v>
      </c>
      <c r="K131" s="115" t="s">
        <v>106</v>
      </c>
      <c r="L131" s="111"/>
      <c r="M131" s="55" t="s">
        <v>1</v>
      </c>
      <c r="N131" s="56" t="s">
        <v>31</v>
      </c>
      <c r="O131" s="56" t="s">
        <v>107</v>
      </c>
      <c r="P131" s="56" t="s">
        <v>108</v>
      </c>
      <c r="Q131" s="56" t="s">
        <v>109</v>
      </c>
      <c r="R131" s="56" t="s">
        <v>110</v>
      </c>
      <c r="S131" s="56" t="s">
        <v>111</v>
      </c>
      <c r="T131" s="57" t="s">
        <v>112</v>
      </c>
    </row>
    <row r="132" spans="2:65" s="1" customFormat="1" ht="22.9" customHeight="1">
      <c r="B132" s="25"/>
      <c r="C132" s="60" t="s">
        <v>83</v>
      </c>
      <c r="J132" s="116">
        <f>BK132</f>
        <v>0</v>
      </c>
      <c r="L132" s="25"/>
      <c r="M132" s="58"/>
      <c r="N132" s="49"/>
      <c r="O132" s="49"/>
      <c r="P132" s="117">
        <f>P133+P193+P200+P224</f>
        <v>310.36575859999999</v>
      </c>
      <c r="Q132" s="49"/>
      <c r="R132" s="117">
        <f>R133+R193+R200+R224</f>
        <v>11.052272192</v>
      </c>
      <c r="S132" s="49"/>
      <c r="T132" s="118">
        <f>T133+T193+T200+T224</f>
        <v>4.3790800000000001</v>
      </c>
      <c r="AT132" s="13" t="s">
        <v>66</v>
      </c>
      <c r="AU132" s="13" t="s">
        <v>84</v>
      </c>
      <c r="BK132" s="119">
        <f>BK133+BK193+BK200+BK224</f>
        <v>0</v>
      </c>
    </row>
    <row r="133" spans="2:65" s="11" customFormat="1" ht="25.9" customHeight="1">
      <c r="B133" s="120"/>
      <c r="D133" s="121" t="s">
        <v>66</v>
      </c>
      <c r="E133" s="122" t="s">
        <v>113</v>
      </c>
      <c r="F133" s="122" t="s">
        <v>114</v>
      </c>
      <c r="J133" s="123">
        <f>BK133</f>
        <v>0</v>
      </c>
      <c r="L133" s="120"/>
      <c r="M133" s="124"/>
      <c r="P133" s="125">
        <f>P134+P155+P159+P161+P175+P191</f>
        <v>276.66922260000001</v>
      </c>
      <c r="R133" s="125">
        <f>R134+R155+R159+R161+R175+R191</f>
        <v>10.909608739999999</v>
      </c>
      <c r="T133" s="126">
        <f>T134+T155+T159+T161+T175+T191</f>
        <v>4.3790800000000001</v>
      </c>
      <c r="AR133" s="121" t="s">
        <v>74</v>
      </c>
      <c r="AT133" s="127" t="s">
        <v>66</v>
      </c>
      <c r="AU133" s="127" t="s">
        <v>67</v>
      </c>
      <c r="AY133" s="121" t="s">
        <v>115</v>
      </c>
      <c r="BK133" s="128">
        <f>BK134+BK155+BK159+BK161+BK175+BK191</f>
        <v>0</v>
      </c>
    </row>
    <row r="134" spans="2:65" s="11" customFormat="1" ht="22.9" customHeight="1">
      <c r="B134" s="120"/>
      <c r="D134" s="121" t="s">
        <v>66</v>
      </c>
      <c r="E134" s="129" t="s">
        <v>74</v>
      </c>
      <c r="F134" s="129" t="s">
        <v>116</v>
      </c>
      <c r="J134" s="130">
        <f>BK134</f>
        <v>0</v>
      </c>
      <c r="L134" s="120"/>
      <c r="M134" s="124"/>
      <c r="P134" s="125">
        <f>SUM(P135:P154)</f>
        <v>54.527495000000002</v>
      </c>
      <c r="R134" s="125">
        <f>SUM(R135:R154)</f>
        <v>0.40867799999999999</v>
      </c>
      <c r="T134" s="126">
        <f>SUM(T135:T154)</f>
        <v>0</v>
      </c>
      <c r="AR134" s="121" t="s">
        <v>74</v>
      </c>
      <c r="AT134" s="127" t="s">
        <v>66</v>
      </c>
      <c r="AU134" s="127" t="s">
        <v>74</v>
      </c>
      <c r="AY134" s="121" t="s">
        <v>115</v>
      </c>
      <c r="BK134" s="128">
        <f>SUM(BK135:BK154)</f>
        <v>0</v>
      </c>
    </row>
    <row r="135" spans="2:65" s="1" customFormat="1" ht="21.75" customHeight="1">
      <c r="B135" s="131"/>
      <c r="C135" s="132" t="s">
        <v>74</v>
      </c>
      <c r="D135" s="132" t="s">
        <v>117</v>
      </c>
      <c r="E135" s="133" t="s">
        <v>118</v>
      </c>
      <c r="F135" s="134" t="s">
        <v>119</v>
      </c>
      <c r="G135" s="135" t="s">
        <v>120</v>
      </c>
      <c r="H135" s="136">
        <v>4.5</v>
      </c>
      <c r="I135" s="159"/>
      <c r="J135" s="137">
        <f t="shared" ref="J135:J154" si="0">ROUND(I135*H135,2)</f>
        <v>0</v>
      </c>
      <c r="K135" s="138"/>
      <c r="L135" s="25"/>
      <c r="M135" s="139" t="s">
        <v>1</v>
      </c>
      <c r="N135" s="140" t="s">
        <v>33</v>
      </c>
      <c r="O135" s="141">
        <v>2.5139999999999998</v>
      </c>
      <c r="P135" s="141">
        <f t="shared" ref="P135:P154" si="1">O135*H135</f>
        <v>11.312999999999999</v>
      </c>
      <c r="Q135" s="141">
        <v>0</v>
      </c>
      <c r="R135" s="141">
        <f t="shared" ref="R135:R154" si="2">Q135*H135</f>
        <v>0</v>
      </c>
      <c r="S135" s="141">
        <v>0</v>
      </c>
      <c r="T135" s="142">
        <f t="shared" ref="T135:T154" si="3">S135*H135</f>
        <v>0</v>
      </c>
      <c r="AR135" s="143" t="s">
        <v>121</v>
      </c>
      <c r="AT135" s="143" t="s">
        <v>117</v>
      </c>
      <c r="AU135" s="143" t="s">
        <v>122</v>
      </c>
      <c r="AY135" s="13" t="s">
        <v>115</v>
      </c>
      <c r="BE135" s="144">
        <f t="shared" ref="BE135:BE154" si="4">IF(N135="základná",J135,0)</f>
        <v>0</v>
      </c>
      <c r="BF135" s="144">
        <f t="shared" ref="BF135:BF154" si="5">IF(N135="znížená",J135,0)</f>
        <v>0</v>
      </c>
      <c r="BG135" s="144">
        <f t="shared" ref="BG135:BG154" si="6">IF(N135="zákl. prenesená",J135,0)</f>
        <v>0</v>
      </c>
      <c r="BH135" s="144">
        <f t="shared" ref="BH135:BH154" si="7">IF(N135="zníž. prenesená",J135,0)</f>
        <v>0</v>
      </c>
      <c r="BI135" s="144">
        <f t="shared" ref="BI135:BI154" si="8">IF(N135="nulová",J135,0)</f>
        <v>0</v>
      </c>
      <c r="BJ135" s="13" t="s">
        <v>122</v>
      </c>
      <c r="BK135" s="144">
        <f t="shared" ref="BK135:BK154" si="9">ROUND(I135*H135,2)</f>
        <v>0</v>
      </c>
      <c r="BL135" s="13" t="s">
        <v>121</v>
      </c>
      <c r="BM135" s="143" t="s">
        <v>122</v>
      </c>
    </row>
    <row r="136" spans="2:65" s="1" customFormat="1" ht="37.9" customHeight="1">
      <c r="B136" s="131"/>
      <c r="C136" s="132" t="s">
        <v>122</v>
      </c>
      <c r="D136" s="132" t="s">
        <v>117</v>
      </c>
      <c r="E136" s="133" t="s">
        <v>123</v>
      </c>
      <c r="F136" s="134" t="s">
        <v>124</v>
      </c>
      <c r="G136" s="135" t="s">
        <v>120</v>
      </c>
      <c r="H136" s="136">
        <v>4.5</v>
      </c>
      <c r="I136" s="159"/>
      <c r="J136" s="137">
        <f t="shared" si="0"/>
        <v>0</v>
      </c>
      <c r="K136" s="138"/>
      <c r="L136" s="25"/>
      <c r="M136" s="139" t="s">
        <v>1</v>
      </c>
      <c r="N136" s="140" t="s">
        <v>33</v>
      </c>
      <c r="O136" s="141">
        <v>0.61299999999999999</v>
      </c>
      <c r="P136" s="141">
        <f t="shared" si="1"/>
        <v>2.7584999999999997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121</v>
      </c>
      <c r="AT136" s="143" t="s">
        <v>117</v>
      </c>
      <c r="AU136" s="143" t="s">
        <v>122</v>
      </c>
      <c r="AY136" s="13" t="s">
        <v>115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122</v>
      </c>
      <c r="BK136" s="144">
        <f t="shared" si="9"/>
        <v>0</v>
      </c>
      <c r="BL136" s="13" t="s">
        <v>121</v>
      </c>
      <c r="BM136" s="143" t="s">
        <v>121</v>
      </c>
    </row>
    <row r="137" spans="2:65" s="1" customFormat="1" ht="24.2" customHeight="1">
      <c r="B137" s="131"/>
      <c r="C137" s="132" t="s">
        <v>125</v>
      </c>
      <c r="D137" s="132" t="s">
        <v>117</v>
      </c>
      <c r="E137" s="133" t="s">
        <v>126</v>
      </c>
      <c r="F137" s="134" t="s">
        <v>127</v>
      </c>
      <c r="G137" s="135" t="s">
        <v>120</v>
      </c>
      <c r="H137" s="136">
        <v>2</v>
      </c>
      <c r="I137" s="159"/>
      <c r="J137" s="137">
        <f t="shared" si="0"/>
        <v>0</v>
      </c>
      <c r="K137" s="138"/>
      <c r="L137" s="25"/>
      <c r="M137" s="139" t="s">
        <v>1</v>
      </c>
      <c r="N137" s="140" t="s">
        <v>33</v>
      </c>
      <c r="O137" s="141">
        <v>4.9479499999999996</v>
      </c>
      <c r="P137" s="141">
        <f t="shared" si="1"/>
        <v>9.8958999999999993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121</v>
      </c>
      <c r="AT137" s="143" t="s">
        <v>117</v>
      </c>
      <c r="AU137" s="143" t="s">
        <v>122</v>
      </c>
      <c r="AY137" s="13" t="s">
        <v>115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122</v>
      </c>
      <c r="BK137" s="144">
        <f t="shared" si="9"/>
        <v>0</v>
      </c>
      <c r="BL137" s="13" t="s">
        <v>121</v>
      </c>
      <c r="BM137" s="143" t="s">
        <v>128</v>
      </c>
    </row>
    <row r="138" spans="2:65" s="1" customFormat="1" ht="24.2" customHeight="1">
      <c r="B138" s="131"/>
      <c r="C138" s="132" t="s">
        <v>121</v>
      </c>
      <c r="D138" s="132" t="s">
        <v>117</v>
      </c>
      <c r="E138" s="133" t="s">
        <v>129</v>
      </c>
      <c r="F138" s="134" t="s">
        <v>130</v>
      </c>
      <c r="G138" s="135" t="s">
        <v>120</v>
      </c>
      <c r="H138" s="136">
        <v>2</v>
      </c>
      <c r="I138" s="159"/>
      <c r="J138" s="137">
        <f t="shared" si="0"/>
        <v>0</v>
      </c>
      <c r="K138" s="138"/>
      <c r="L138" s="25"/>
      <c r="M138" s="139" t="s">
        <v>1</v>
      </c>
      <c r="N138" s="140" t="s">
        <v>33</v>
      </c>
      <c r="O138" s="141">
        <v>0.98909999999999998</v>
      </c>
      <c r="P138" s="141">
        <f t="shared" si="1"/>
        <v>1.9782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121</v>
      </c>
      <c r="AT138" s="143" t="s">
        <v>117</v>
      </c>
      <c r="AU138" s="143" t="s">
        <v>122</v>
      </c>
      <c r="AY138" s="13" t="s">
        <v>115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122</v>
      </c>
      <c r="BK138" s="144">
        <f t="shared" si="9"/>
        <v>0</v>
      </c>
      <c r="BL138" s="13" t="s">
        <v>121</v>
      </c>
      <c r="BM138" s="143" t="s">
        <v>131</v>
      </c>
    </row>
    <row r="139" spans="2:65" s="1" customFormat="1" ht="24.2" customHeight="1">
      <c r="B139" s="131"/>
      <c r="C139" s="132" t="s">
        <v>132</v>
      </c>
      <c r="D139" s="132" t="s">
        <v>117</v>
      </c>
      <c r="E139" s="133" t="s">
        <v>133</v>
      </c>
      <c r="F139" s="134" t="s">
        <v>134</v>
      </c>
      <c r="G139" s="135" t="s">
        <v>120</v>
      </c>
      <c r="H139" s="136">
        <v>6.5</v>
      </c>
      <c r="I139" s="159"/>
      <c r="J139" s="137">
        <f t="shared" si="0"/>
        <v>0</v>
      </c>
      <c r="K139" s="138"/>
      <c r="L139" s="25"/>
      <c r="M139" s="139" t="s">
        <v>1</v>
      </c>
      <c r="N139" s="140" t="s">
        <v>33</v>
      </c>
      <c r="O139" s="141">
        <v>6.9000000000000006E-2</v>
      </c>
      <c r="P139" s="141">
        <f t="shared" si="1"/>
        <v>0.44850000000000001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121</v>
      </c>
      <c r="AT139" s="143" t="s">
        <v>117</v>
      </c>
      <c r="AU139" s="143" t="s">
        <v>122</v>
      </c>
      <c r="AY139" s="13" t="s">
        <v>115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122</v>
      </c>
      <c r="BK139" s="144">
        <f t="shared" si="9"/>
        <v>0</v>
      </c>
      <c r="BL139" s="13" t="s">
        <v>121</v>
      </c>
      <c r="BM139" s="143" t="s">
        <v>135</v>
      </c>
    </row>
    <row r="140" spans="2:65" s="1" customFormat="1" ht="24.2" customHeight="1">
      <c r="B140" s="131"/>
      <c r="C140" s="132" t="s">
        <v>128</v>
      </c>
      <c r="D140" s="132" t="s">
        <v>117</v>
      </c>
      <c r="E140" s="133" t="s">
        <v>136</v>
      </c>
      <c r="F140" s="134" t="s">
        <v>137</v>
      </c>
      <c r="G140" s="135" t="s">
        <v>120</v>
      </c>
      <c r="H140" s="136">
        <v>6.5</v>
      </c>
      <c r="I140" s="159"/>
      <c r="J140" s="137">
        <f t="shared" si="0"/>
        <v>0</v>
      </c>
      <c r="K140" s="138"/>
      <c r="L140" s="25"/>
      <c r="M140" s="139" t="s">
        <v>1</v>
      </c>
      <c r="N140" s="140" t="s">
        <v>33</v>
      </c>
      <c r="O140" s="141">
        <v>0.24199999999999999</v>
      </c>
      <c r="P140" s="141">
        <f t="shared" si="1"/>
        <v>1.573</v>
      </c>
      <c r="Q140" s="141">
        <v>0</v>
      </c>
      <c r="R140" s="141">
        <f t="shared" si="2"/>
        <v>0</v>
      </c>
      <c r="S140" s="141">
        <v>0</v>
      </c>
      <c r="T140" s="142">
        <f t="shared" si="3"/>
        <v>0</v>
      </c>
      <c r="AR140" s="143" t="s">
        <v>121</v>
      </c>
      <c r="AT140" s="143" t="s">
        <v>117</v>
      </c>
      <c r="AU140" s="143" t="s">
        <v>122</v>
      </c>
      <c r="AY140" s="13" t="s">
        <v>115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122</v>
      </c>
      <c r="BK140" s="144">
        <f t="shared" si="9"/>
        <v>0</v>
      </c>
      <c r="BL140" s="13" t="s">
        <v>121</v>
      </c>
      <c r="BM140" s="143" t="s">
        <v>138</v>
      </c>
    </row>
    <row r="141" spans="2:65" s="1" customFormat="1" ht="24.2" customHeight="1">
      <c r="B141" s="131"/>
      <c r="C141" s="132" t="s">
        <v>139</v>
      </c>
      <c r="D141" s="132" t="s">
        <v>117</v>
      </c>
      <c r="E141" s="133" t="s">
        <v>140</v>
      </c>
      <c r="F141" s="134" t="s">
        <v>141</v>
      </c>
      <c r="G141" s="135" t="s">
        <v>142</v>
      </c>
      <c r="H141" s="136">
        <v>20</v>
      </c>
      <c r="I141" s="159"/>
      <c r="J141" s="137">
        <f t="shared" si="0"/>
        <v>0</v>
      </c>
      <c r="K141" s="138"/>
      <c r="L141" s="25"/>
      <c r="M141" s="139" t="s">
        <v>1</v>
      </c>
      <c r="N141" s="140" t="s">
        <v>33</v>
      </c>
      <c r="O141" s="141">
        <v>0.57399999999999995</v>
      </c>
      <c r="P141" s="141">
        <f t="shared" si="1"/>
        <v>11.479999999999999</v>
      </c>
      <c r="Q141" s="141">
        <v>0</v>
      </c>
      <c r="R141" s="141">
        <f t="shared" si="2"/>
        <v>0</v>
      </c>
      <c r="S141" s="141">
        <v>0</v>
      </c>
      <c r="T141" s="142">
        <f t="shared" si="3"/>
        <v>0</v>
      </c>
      <c r="AR141" s="143" t="s">
        <v>121</v>
      </c>
      <c r="AT141" s="143" t="s">
        <v>117</v>
      </c>
      <c r="AU141" s="143" t="s">
        <v>122</v>
      </c>
      <c r="AY141" s="13" t="s">
        <v>115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3" t="s">
        <v>122</v>
      </c>
      <c r="BK141" s="144">
        <f t="shared" si="9"/>
        <v>0</v>
      </c>
      <c r="BL141" s="13" t="s">
        <v>121</v>
      </c>
      <c r="BM141" s="143" t="s">
        <v>143</v>
      </c>
    </row>
    <row r="142" spans="2:65" s="1" customFormat="1" ht="33" customHeight="1">
      <c r="B142" s="131"/>
      <c r="C142" s="132" t="s">
        <v>131</v>
      </c>
      <c r="D142" s="132" t="s">
        <v>117</v>
      </c>
      <c r="E142" s="133" t="s">
        <v>144</v>
      </c>
      <c r="F142" s="134" t="s">
        <v>145</v>
      </c>
      <c r="G142" s="135" t="s">
        <v>142</v>
      </c>
      <c r="H142" s="136">
        <v>20</v>
      </c>
      <c r="I142" s="159"/>
      <c r="J142" s="137">
        <f t="shared" si="0"/>
        <v>0</v>
      </c>
      <c r="K142" s="138"/>
      <c r="L142" s="25"/>
      <c r="M142" s="139" t="s">
        <v>1</v>
      </c>
      <c r="N142" s="140" t="s">
        <v>33</v>
      </c>
      <c r="O142" s="141">
        <v>0.151</v>
      </c>
      <c r="P142" s="141">
        <f t="shared" si="1"/>
        <v>3.02</v>
      </c>
      <c r="Q142" s="141">
        <v>0</v>
      </c>
      <c r="R142" s="141">
        <f t="shared" si="2"/>
        <v>0</v>
      </c>
      <c r="S142" s="141">
        <v>0</v>
      </c>
      <c r="T142" s="142">
        <f t="shared" si="3"/>
        <v>0</v>
      </c>
      <c r="AR142" s="143" t="s">
        <v>121</v>
      </c>
      <c r="AT142" s="143" t="s">
        <v>117</v>
      </c>
      <c r="AU142" s="143" t="s">
        <v>122</v>
      </c>
      <c r="AY142" s="13" t="s">
        <v>115</v>
      </c>
      <c r="BE142" s="144">
        <f t="shared" si="4"/>
        <v>0</v>
      </c>
      <c r="BF142" s="144">
        <f t="shared" si="5"/>
        <v>0</v>
      </c>
      <c r="BG142" s="144">
        <f t="shared" si="6"/>
        <v>0</v>
      </c>
      <c r="BH142" s="144">
        <f t="shared" si="7"/>
        <v>0</v>
      </c>
      <c r="BI142" s="144">
        <f t="shared" si="8"/>
        <v>0</v>
      </c>
      <c r="BJ142" s="13" t="s">
        <v>122</v>
      </c>
      <c r="BK142" s="144">
        <f t="shared" si="9"/>
        <v>0</v>
      </c>
      <c r="BL142" s="13" t="s">
        <v>121</v>
      </c>
      <c r="BM142" s="143" t="s">
        <v>146</v>
      </c>
    </row>
    <row r="143" spans="2:65" s="1" customFormat="1" ht="24.2" customHeight="1">
      <c r="B143" s="131"/>
      <c r="C143" s="132" t="s">
        <v>147</v>
      </c>
      <c r="D143" s="132" t="s">
        <v>117</v>
      </c>
      <c r="E143" s="133" t="s">
        <v>148</v>
      </c>
      <c r="F143" s="134" t="s">
        <v>149</v>
      </c>
      <c r="G143" s="135" t="s">
        <v>142</v>
      </c>
      <c r="H143" s="136">
        <v>20</v>
      </c>
      <c r="I143" s="159"/>
      <c r="J143" s="137">
        <f t="shared" si="0"/>
        <v>0</v>
      </c>
      <c r="K143" s="138"/>
      <c r="L143" s="25"/>
      <c r="M143" s="139" t="s">
        <v>1</v>
      </c>
      <c r="N143" s="140" t="s">
        <v>33</v>
      </c>
      <c r="O143" s="141">
        <v>1.4999999999999999E-2</v>
      </c>
      <c r="P143" s="141">
        <f t="shared" si="1"/>
        <v>0.3</v>
      </c>
      <c r="Q143" s="141">
        <v>0</v>
      </c>
      <c r="R143" s="141">
        <f t="shared" si="2"/>
        <v>0</v>
      </c>
      <c r="S143" s="141">
        <v>0</v>
      </c>
      <c r="T143" s="142">
        <f t="shared" si="3"/>
        <v>0</v>
      </c>
      <c r="AR143" s="143" t="s">
        <v>121</v>
      </c>
      <c r="AT143" s="143" t="s">
        <v>117</v>
      </c>
      <c r="AU143" s="143" t="s">
        <v>122</v>
      </c>
      <c r="AY143" s="13" t="s">
        <v>115</v>
      </c>
      <c r="BE143" s="144">
        <f t="shared" si="4"/>
        <v>0</v>
      </c>
      <c r="BF143" s="144">
        <f t="shared" si="5"/>
        <v>0</v>
      </c>
      <c r="BG143" s="144">
        <f t="shared" si="6"/>
        <v>0</v>
      </c>
      <c r="BH143" s="144">
        <f t="shared" si="7"/>
        <v>0</v>
      </c>
      <c r="BI143" s="144">
        <f t="shared" si="8"/>
        <v>0</v>
      </c>
      <c r="BJ143" s="13" t="s">
        <v>122</v>
      </c>
      <c r="BK143" s="144">
        <f t="shared" si="9"/>
        <v>0</v>
      </c>
      <c r="BL143" s="13" t="s">
        <v>121</v>
      </c>
      <c r="BM143" s="143" t="s">
        <v>150</v>
      </c>
    </row>
    <row r="144" spans="2:65" s="1" customFormat="1" ht="24.2" customHeight="1">
      <c r="B144" s="131"/>
      <c r="C144" s="132" t="s">
        <v>135</v>
      </c>
      <c r="D144" s="132" t="s">
        <v>117</v>
      </c>
      <c r="E144" s="133" t="s">
        <v>151</v>
      </c>
      <c r="F144" s="134" t="s">
        <v>152</v>
      </c>
      <c r="G144" s="135" t="s">
        <v>142</v>
      </c>
      <c r="H144" s="136">
        <v>14</v>
      </c>
      <c r="I144" s="159"/>
      <c r="J144" s="137">
        <f t="shared" si="0"/>
        <v>0</v>
      </c>
      <c r="K144" s="138"/>
      <c r="L144" s="25"/>
      <c r="M144" s="139" t="s">
        <v>1</v>
      </c>
      <c r="N144" s="140" t="s">
        <v>33</v>
      </c>
      <c r="O144" s="141">
        <v>0.249</v>
      </c>
      <c r="P144" s="141">
        <f t="shared" si="1"/>
        <v>3.4859999999999998</v>
      </c>
      <c r="Q144" s="141">
        <v>2.6516999999999999E-2</v>
      </c>
      <c r="R144" s="141">
        <f t="shared" si="2"/>
        <v>0.37123799999999996</v>
      </c>
      <c r="S144" s="141">
        <v>0</v>
      </c>
      <c r="T144" s="142">
        <f t="shared" si="3"/>
        <v>0</v>
      </c>
      <c r="AR144" s="143" t="s">
        <v>121</v>
      </c>
      <c r="AT144" s="143" t="s">
        <v>117</v>
      </c>
      <c r="AU144" s="143" t="s">
        <v>122</v>
      </c>
      <c r="AY144" s="13" t="s">
        <v>115</v>
      </c>
      <c r="BE144" s="144">
        <f t="shared" si="4"/>
        <v>0</v>
      </c>
      <c r="BF144" s="144">
        <f t="shared" si="5"/>
        <v>0</v>
      </c>
      <c r="BG144" s="144">
        <f t="shared" si="6"/>
        <v>0</v>
      </c>
      <c r="BH144" s="144">
        <f t="shared" si="7"/>
        <v>0</v>
      </c>
      <c r="BI144" s="144">
        <f t="shared" si="8"/>
        <v>0</v>
      </c>
      <c r="BJ144" s="13" t="s">
        <v>122</v>
      </c>
      <c r="BK144" s="144">
        <f t="shared" si="9"/>
        <v>0</v>
      </c>
      <c r="BL144" s="13" t="s">
        <v>121</v>
      </c>
      <c r="BM144" s="143" t="s">
        <v>153</v>
      </c>
    </row>
    <row r="145" spans="2:65" s="1" customFormat="1" ht="24.2" customHeight="1">
      <c r="B145" s="131"/>
      <c r="C145" s="132" t="s">
        <v>154</v>
      </c>
      <c r="D145" s="132" t="s">
        <v>117</v>
      </c>
      <c r="E145" s="133" t="s">
        <v>155</v>
      </c>
      <c r="F145" s="134" t="s">
        <v>156</v>
      </c>
      <c r="G145" s="135" t="s">
        <v>142</v>
      </c>
      <c r="H145" s="136">
        <v>14</v>
      </c>
      <c r="I145" s="159"/>
      <c r="J145" s="137">
        <f t="shared" si="0"/>
        <v>0</v>
      </c>
      <c r="K145" s="138"/>
      <c r="L145" s="25"/>
      <c r="M145" s="139" t="s">
        <v>1</v>
      </c>
      <c r="N145" s="140" t="s">
        <v>33</v>
      </c>
      <c r="O145" s="141">
        <v>0.188</v>
      </c>
      <c r="P145" s="141">
        <f t="shared" si="1"/>
        <v>2.6320000000000001</v>
      </c>
      <c r="Q145" s="141">
        <v>0</v>
      </c>
      <c r="R145" s="141">
        <f t="shared" si="2"/>
        <v>0</v>
      </c>
      <c r="S145" s="141">
        <v>0</v>
      </c>
      <c r="T145" s="142">
        <f t="shared" si="3"/>
        <v>0</v>
      </c>
      <c r="AR145" s="143" t="s">
        <v>121</v>
      </c>
      <c r="AT145" s="143" t="s">
        <v>117</v>
      </c>
      <c r="AU145" s="143" t="s">
        <v>122</v>
      </c>
      <c r="AY145" s="13" t="s">
        <v>115</v>
      </c>
      <c r="BE145" s="144">
        <f t="shared" si="4"/>
        <v>0</v>
      </c>
      <c r="BF145" s="144">
        <f t="shared" si="5"/>
        <v>0</v>
      </c>
      <c r="BG145" s="144">
        <f t="shared" si="6"/>
        <v>0</v>
      </c>
      <c r="BH145" s="144">
        <f t="shared" si="7"/>
        <v>0</v>
      </c>
      <c r="BI145" s="144">
        <f t="shared" si="8"/>
        <v>0</v>
      </c>
      <c r="BJ145" s="13" t="s">
        <v>122</v>
      </c>
      <c r="BK145" s="144">
        <f t="shared" si="9"/>
        <v>0</v>
      </c>
      <c r="BL145" s="13" t="s">
        <v>121</v>
      </c>
      <c r="BM145" s="143" t="s">
        <v>157</v>
      </c>
    </row>
    <row r="146" spans="2:65" s="1" customFormat="1" ht="33" customHeight="1">
      <c r="B146" s="131"/>
      <c r="C146" s="132" t="s">
        <v>143</v>
      </c>
      <c r="D146" s="132" t="s">
        <v>117</v>
      </c>
      <c r="E146" s="133" t="s">
        <v>158</v>
      </c>
      <c r="F146" s="134" t="s">
        <v>159</v>
      </c>
      <c r="G146" s="135" t="s">
        <v>120</v>
      </c>
      <c r="H146" s="136">
        <v>6.5</v>
      </c>
      <c r="I146" s="159"/>
      <c r="J146" s="137">
        <f t="shared" si="0"/>
        <v>0</v>
      </c>
      <c r="K146" s="138"/>
      <c r="L146" s="25"/>
      <c r="M146" s="139" t="s">
        <v>1</v>
      </c>
      <c r="N146" s="140" t="s">
        <v>33</v>
      </c>
      <c r="O146" s="141">
        <v>5.5500000000000001E-2</v>
      </c>
      <c r="P146" s="141">
        <f t="shared" si="1"/>
        <v>0.36075000000000002</v>
      </c>
      <c r="Q146" s="141">
        <v>0</v>
      </c>
      <c r="R146" s="141">
        <f t="shared" si="2"/>
        <v>0</v>
      </c>
      <c r="S146" s="141">
        <v>0</v>
      </c>
      <c r="T146" s="142">
        <f t="shared" si="3"/>
        <v>0</v>
      </c>
      <c r="AR146" s="143" t="s">
        <v>121</v>
      </c>
      <c r="AT146" s="143" t="s">
        <v>117</v>
      </c>
      <c r="AU146" s="143" t="s">
        <v>122</v>
      </c>
      <c r="AY146" s="13" t="s">
        <v>115</v>
      </c>
      <c r="BE146" s="144">
        <f t="shared" si="4"/>
        <v>0</v>
      </c>
      <c r="BF146" s="144">
        <f t="shared" si="5"/>
        <v>0</v>
      </c>
      <c r="BG146" s="144">
        <f t="shared" si="6"/>
        <v>0</v>
      </c>
      <c r="BH146" s="144">
        <f t="shared" si="7"/>
        <v>0</v>
      </c>
      <c r="BI146" s="144">
        <f t="shared" si="8"/>
        <v>0</v>
      </c>
      <c r="BJ146" s="13" t="s">
        <v>122</v>
      </c>
      <c r="BK146" s="144">
        <f t="shared" si="9"/>
        <v>0</v>
      </c>
      <c r="BL146" s="13" t="s">
        <v>121</v>
      </c>
      <c r="BM146" s="143" t="s">
        <v>160</v>
      </c>
    </row>
    <row r="147" spans="2:65" s="1" customFormat="1" ht="33" customHeight="1">
      <c r="B147" s="131"/>
      <c r="C147" s="132" t="s">
        <v>161</v>
      </c>
      <c r="D147" s="132" t="s">
        <v>117</v>
      </c>
      <c r="E147" s="133" t="s">
        <v>162</v>
      </c>
      <c r="F147" s="134" t="s">
        <v>163</v>
      </c>
      <c r="G147" s="135" t="s">
        <v>120</v>
      </c>
      <c r="H147" s="136">
        <v>6.5</v>
      </c>
      <c r="I147" s="159"/>
      <c r="J147" s="137">
        <f t="shared" si="0"/>
        <v>0</v>
      </c>
      <c r="K147" s="138"/>
      <c r="L147" s="25"/>
      <c r="M147" s="139" t="s">
        <v>1</v>
      </c>
      <c r="N147" s="140" t="s">
        <v>33</v>
      </c>
      <c r="O147" s="141">
        <v>7.0999999999999994E-2</v>
      </c>
      <c r="P147" s="141">
        <f t="shared" si="1"/>
        <v>0.46149999999999997</v>
      </c>
      <c r="Q147" s="141">
        <v>0</v>
      </c>
      <c r="R147" s="141">
        <f t="shared" si="2"/>
        <v>0</v>
      </c>
      <c r="S147" s="141">
        <v>0</v>
      </c>
      <c r="T147" s="142">
        <f t="shared" si="3"/>
        <v>0</v>
      </c>
      <c r="AR147" s="143" t="s">
        <v>121</v>
      </c>
      <c r="AT147" s="143" t="s">
        <v>117</v>
      </c>
      <c r="AU147" s="143" t="s">
        <v>122</v>
      </c>
      <c r="AY147" s="13" t="s">
        <v>115</v>
      </c>
      <c r="BE147" s="144">
        <f t="shared" si="4"/>
        <v>0</v>
      </c>
      <c r="BF147" s="144">
        <f t="shared" si="5"/>
        <v>0</v>
      </c>
      <c r="BG147" s="144">
        <f t="shared" si="6"/>
        <v>0</v>
      </c>
      <c r="BH147" s="144">
        <f t="shared" si="7"/>
        <v>0</v>
      </c>
      <c r="BI147" s="144">
        <f t="shared" si="8"/>
        <v>0</v>
      </c>
      <c r="BJ147" s="13" t="s">
        <v>122</v>
      </c>
      <c r="BK147" s="144">
        <f t="shared" si="9"/>
        <v>0</v>
      </c>
      <c r="BL147" s="13" t="s">
        <v>121</v>
      </c>
      <c r="BM147" s="143" t="s">
        <v>164</v>
      </c>
    </row>
    <row r="148" spans="2:65" s="1" customFormat="1" ht="37.9" customHeight="1">
      <c r="B148" s="131"/>
      <c r="C148" s="132" t="s">
        <v>146</v>
      </c>
      <c r="D148" s="132" t="s">
        <v>117</v>
      </c>
      <c r="E148" s="133" t="s">
        <v>165</v>
      </c>
      <c r="F148" s="134" t="s">
        <v>166</v>
      </c>
      <c r="G148" s="135" t="s">
        <v>120</v>
      </c>
      <c r="H148" s="136">
        <v>58.5</v>
      </c>
      <c r="I148" s="159"/>
      <c r="J148" s="137">
        <f t="shared" si="0"/>
        <v>0</v>
      </c>
      <c r="K148" s="138"/>
      <c r="L148" s="25"/>
      <c r="M148" s="139" t="s">
        <v>1</v>
      </c>
      <c r="N148" s="140" t="s">
        <v>33</v>
      </c>
      <c r="O148" s="141">
        <v>7.3699999999999998E-3</v>
      </c>
      <c r="P148" s="141">
        <f t="shared" si="1"/>
        <v>0.431145</v>
      </c>
      <c r="Q148" s="141">
        <v>0</v>
      </c>
      <c r="R148" s="141">
        <f t="shared" si="2"/>
        <v>0</v>
      </c>
      <c r="S148" s="141">
        <v>0</v>
      </c>
      <c r="T148" s="142">
        <f t="shared" si="3"/>
        <v>0</v>
      </c>
      <c r="AR148" s="143" t="s">
        <v>121</v>
      </c>
      <c r="AT148" s="143" t="s">
        <v>117</v>
      </c>
      <c r="AU148" s="143" t="s">
        <v>122</v>
      </c>
      <c r="AY148" s="13" t="s">
        <v>115</v>
      </c>
      <c r="BE148" s="144">
        <f t="shared" si="4"/>
        <v>0</v>
      </c>
      <c r="BF148" s="144">
        <f t="shared" si="5"/>
        <v>0</v>
      </c>
      <c r="BG148" s="144">
        <f t="shared" si="6"/>
        <v>0</v>
      </c>
      <c r="BH148" s="144">
        <f t="shared" si="7"/>
        <v>0</v>
      </c>
      <c r="BI148" s="144">
        <f t="shared" si="8"/>
        <v>0</v>
      </c>
      <c r="BJ148" s="13" t="s">
        <v>122</v>
      </c>
      <c r="BK148" s="144">
        <f t="shared" si="9"/>
        <v>0</v>
      </c>
      <c r="BL148" s="13" t="s">
        <v>121</v>
      </c>
      <c r="BM148" s="143" t="s">
        <v>167</v>
      </c>
    </row>
    <row r="149" spans="2:65" s="1" customFormat="1" ht="24.2" customHeight="1">
      <c r="B149" s="131"/>
      <c r="C149" s="132" t="s">
        <v>168</v>
      </c>
      <c r="D149" s="132" t="s">
        <v>117</v>
      </c>
      <c r="E149" s="133" t="s">
        <v>169</v>
      </c>
      <c r="F149" s="134" t="s">
        <v>170</v>
      </c>
      <c r="G149" s="135" t="s">
        <v>120</v>
      </c>
      <c r="H149" s="136">
        <v>6.5</v>
      </c>
      <c r="I149" s="159"/>
      <c r="J149" s="137">
        <f t="shared" si="0"/>
        <v>0</v>
      </c>
      <c r="K149" s="138"/>
      <c r="L149" s="25"/>
      <c r="M149" s="139" t="s">
        <v>1</v>
      </c>
      <c r="N149" s="140" t="s">
        <v>33</v>
      </c>
      <c r="O149" s="141">
        <v>0.61699999999999999</v>
      </c>
      <c r="P149" s="141">
        <f t="shared" si="1"/>
        <v>4.0105000000000004</v>
      </c>
      <c r="Q149" s="141">
        <v>0</v>
      </c>
      <c r="R149" s="141">
        <f t="shared" si="2"/>
        <v>0</v>
      </c>
      <c r="S149" s="141">
        <v>0</v>
      </c>
      <c r="T149" s="142">
        <f t="shared" si="3"/>
        <v>0</v>
      </c>
      <c r="AR149" s="143" t="s">
        <v>121</v>
      </c>
      <c r="AT149" s="143" t="s">
        <v>117</v>
      </c>
      <c r="AU149" s="143" t="s">
        <v>122</v>
      </c>
      <c r="AY149" s="13" t="s">
        <v>115</v>
      </c>
      <c r="BE149" s="144">
        <f t="shared" si="4"/>
        <v>0</v>
      </c>
      <c r="BF149" s="144">
        <f t="shared" si="5"/>
        <v>0</v>
      </c>
      <c r="BG149" s="144">
        <f t="shared" si="6"/>
        <v>0</v>
      </c>
      <c r="BH149" s="144">
        <f t="shared" si="7"/>
        <v>0</v>
      </c>
      <c r="BI149" s="144">
        <f t="shared" si="8"/>
        <v>0</v>
      </c>
      <c r="BJ149" s="13" t="s">
        <v>122</v>
      </c>
      <c r="BK149" s="144">
        <f t="shared" si="9"/>
        <v>0</v>
      </c>
      <c r="BL149" s="13" t="s">
        <v>121</v>
      </c>
      <c r="BM149" s="143" t="s">
        <v>171</v>
      </c>
    </row>
    <row r="150" spans="2:65" s="1" customFormat="1" ht="16.5" customHeight="1">
      <c r="B150" s="131"/>
      <c r="C150" s="132" t="s">
        <v>150</v>
      </c>
      <c r="D150" s="132" t="s">
        <v>117</v>
      </c>
      <c r="E150" s="133" t="s">
        <v>172</v>
      </c>
      <c r="F150" s="134" t="s">
        <v>173</v>
      </c>
      <c r="G150" s="135" t="s">
        <v>120</v>
      </c>
      <c r="H150" s="136">
        <v>6.5</v>
      </c>
      <c r="I150" s="159"/>
      <c r="J150" s="137">
        <f t="shared" si="0"/>
        <v>0</v>
      </c>
      <c r="K150" s="138"/>
      <c r="L150" s="25"/>
      <c r="M150" s="139" t="s">
        <v>1</v>
      </c>
      <c r="N150" s="140" t="s">
        <v>33</v>
      </c>
      <c r="O150" s="141">
        <v>8.9999999999999993E-3</v>
      </c>
      <c r="P150" s="141">
        <f t="shared" si="1"/>
        <v>5.8499999999999996E-2</v>
      </c>
      <c r="Q150" s="141">
        <v>0</v>
      </c>
      <c r="R150" s="141">
        <f t="shared" si="2"/>
        <v>0</v>
      </c>
      <c r="S150" s="141">
        <v>0</v>
      </c>
      <c r="T150" s="142">
        <f t="shared" si="3"/>
        <v>0</v>
      </c>
      <c r="AR150" s="143" t="s">
        <v>121</v>
      </c>
      <c r="AT150" s="143" t="s">
        <v>117</v>
      </c>
      <c r="AU150" s="143" t="s">
        <v>122</v>
      </c>
      <c r="AY150" s="13" t="s">
        <v>115</v>
      </c>
      <c r="BE150" s="144">
        <f t="shared" si="4"/>
        <v>0</v>
      </c>
      <c r="BF150" s="144">
        <f t="shared" si="5"/>
        <v>0</v>
      </c>
      <c r="BG150" s="144">
        <f t="shared" si="6"/>
        <v>0</v>
      </c>
      <c r="BH150" s="144">
        <f t="shared" si="7"/>
        <v>0</v>
      </c>
      <c r="BI150" s="144">
        <f t="shared" si="8"/>
        <v>0</v>
      </c>
      <c r="BJ150" s="13" t="s">
        <v>122</v>
      </c>
      <c r="BK150" s="144">
        <f t="shared" si="9"/>
        <v>0</v>
      </c>
      <c r="BL150" s="13" t="s">
        <v>121</v>
      </c>
      <c r="BM150" s="143" t="s">
        <v>174</v>
      </c>
    </row>
    <row r="151" spans="2:65" s="1" customFormat="1" ht="24.2" customHeight="1">
      <c r="B151" s="131"/>
      <c r="C151" s="132" t="s">
        <v>175</v>
      </c>
      <c r="D151" s="132" t="s">
        <v>117</v>
      </c>
      <c r="E151" s="133" t="s">
        <v>176</v>
      </c>
      <c r="F151" s="134" t="s">
        <v>177</v>
      </c>
      <c r="G151" s="135" t="s">
        <v>178</v>
      </c>
      <c r="H151" s="136">
        <v>6.5</v>
      </c>
      <c r="I151" s="159"/>
      <c r="J151" s="137">
        <f t="shared" si="0"/>
        <v>0</v>
      </c>
      <c r="K151" s="138"/>
      <c r="L151" s="25"/>
      <c r="M151" s="139" t="s">
        <v>1</v>
      </c>
      <c r="N151" s="140" t="s">
        <v>33</v>
      </c>
      <c r="O151" s="141">
        <v>0</v>
      </c>
      <c r="P151" s="141">
        <f t="shared" si="1"/>
        <v>0</v>
      </c>
      <c r="Q151" s="141">
        <v>0</v>
      </c>
      <c r="R151" s="141">
        <f t="shared" si="2"/>
        <v>0</v>
      </c>
      <c r="S151" s="141">
        <v>0</v>
      </c>
      <c r="T151" s="142">
        <f t="shared" si="3"/>
        <v>0</v>
      </c>
      <c r="AR151" s="143" t="s">
        <v>121</v>
      </c>
      <c r="AT151" s="143" t="s">
        <v>117</v>
      </c>
      <c r="AU151" s="143" t="s">
        <v>122</v>
      </c>
      <c r="AY151" s="13" t="s">
        <v>115</v>
      </c>
      <c r="BE151" s="144">
        <f t="shared" si="4"/>
        <v>0</v>
      </c>
      <c r="BF151" s="144">
        <f t="shared" si="5"/>
        <v>0</v>
      </c>
      <c r="BG151" s="144">
        <f t="shared" si="6"/>
        <v>0</v>
      </c>
      <c r="BH151" s="144">
        <f t="shared" si="7"/>
        <v>0</v>
      </c>
      <c r="BI151" s="144">
        <f t="shared" si="8"/>
        <v>0</v>
      </c>
      <c r="BJ151" s="13" t="s">
        <v>122</v>
      </c>
      <c r="BK151" s="144">
        <f t="shared" si="9"/>
        <v>0</v>
      </c>
      <c r="BL151" s="13" t="s">
        <v>121</v>
      </c>
      <c r="BM151" s="143" t="s">
        <v>179</v>
      </c>
    </row>
    <row r="152" spans="2:65" s="1" customFormat="1" ht="16.5" customHeight="1">
      <c r="B152" s="131"/>
      <c r="C152" s="145" t="s">
        <v>153</v>
      </c>
      <c r="D152" s="145" t="s">
        <v>180</v>
      </c>
      <c r="E152" s="146" t="s">
        <v>181</v>
      </c>
      <c r="F152" s="147" t="s">
        <v>182</v>
      </c>
      <c r="G152" s="148" t="s">
        <v>178</v>
      </c>
      <c r="H152" s="149">
        <v>13</v>
      </c>
      <c r="I152" s="160"/>
      <c r="J152" s="150">
        <f t="shared" si="0"/>
        <v>0</v>
      </c>
      <c r="K152" s="151"/>
      <c r="L152" s="152"/>
      <c r="M152" s="153" t="s">
        <v>1</v>
      </c>
      <c r="N152" s="154" t="s">
        <v>33</v>
      </c>
      <c r="O152" s="141">
        <v>0</v>
      </c>
      <c r="P152" s="141">
        <f t="shared" si="1"/>
        <v>0</v>
      </c>
      <c r="Q152" s="141">
        <v>0</v>
      </c>
      <c r="R152" s="141">
        <f t="shared" si="2"/>
        <v>0</v>
      </c>
      <c r="S152" s="141">
        <v>0</v>
      </c>
      <c r="T152" s="142">
        <f t="shared" si="3"/>
        <v>0</v>
      </c>
      <c r="AR152" s="143" t="s">
        <v>131</v>
      </c>
      <c r="AT152" s="143" t="s">
        <v>180</v>
      </c>
      <c r="AU152" s="143" t="s">
        <v>122</v>
      </c>
      <c r="AY152" s="13" t="s">
        <v>115</v>
      </c>
      <c r="BE152" s="144">
        <f t="shared" si="4"/>
        <v>0</v>
      </c>
      <c r="BF152" s="144">
        <f t="shared" si="5"/>
        <v>0</v>
      </c>
      <c r="BG152" s="144">
        <f t="shared" si="6"/>
        <v>0</v>
      </c>
      <c r="BH152" s="144">
        <f t="shared" si="7"/>
        <v>0</v>
      </c>
      <c r="BI152" s="144">
        <f t="shared" si="8"/>
        <v>0</v>
      </c>
      <c r="BJ152" s="13" t="s">
        <v>122</v>
      </c>
      <c r="BK152" s="144">
        <f t="shared" si="9"/>
        <v>0</v>
      </c>
      <c r="BL152" s="13" t="s">
        <v>121</v>
      </c>
      <c r="BM152" s="143" t="s">
        <v>183</v>
      </c>
    </row>
    <row r="153" spans="2:65" s="1" customFormat="1" ht="16.5" customHeight="1">
      <c r="B153" s="131"/>
      <c r="C153" s="132" t="s">
        <v>184</v>
      </c>
      <c r="D153" s="132" t="s">
        <v>117</v>
      </c>
      <c r="E153" s="133" t="s">
        <v>185</v>
      </c>
      <c r="F153" s="134" t="s">
        <v>186</v>
      </c>
      <c r="G153" s="135" t="s">
        <v>142</v>
      </c>
      <c r="H153" s="136">
        <v>20</v>
      </c>
      <c r="I153" s="159"/>
      <c r="J153" s="137">
        <f t="shared" si="0"/>
        <v>0</v>
      </c>
      <c r="K153" s="138"/>
      <c r="L153" s="25"/>
      <c r="M153" s="139" t="s">
        <v>1</v>
      </c>
      <c r="N153" s="140" t="s">
        <v>33</v>
      </c>
      <c r="O153" s="141">
        <v>1.6E-2</v>
      </c>
      <c r="P153" s="141">
        <f t="shared" si="1"/>
        <v>0.32</v>
      </c>
      <c r="Q153" s="141">
        <v>1.872E-3</v>
      </c>
      <c r="R153" s="141">
        <f t="shared" si="2"/>
        <v>3.7440000000000001E-2</v>
      </c>
      <c r="S153" s="141">
        <v>0</v>
      </c>
      <c r="T153" s="142">
        <f t="shared" si="3"/>
        <v>0</v>
      </c>
      <c r="AR153" s="143" t="s">
        <v>121</v>
      </c>
      <c r="AT153" s="143" t="s">
        <v>117</v>
      </c>
      <c r="AU153" s="143" t="s">
        <v>122</v>
      </c>
      <c r="AY153" s="13" t="s">
        <v>115</v>
      </c>
      <c r="BE153" s="144">
        <f t="shared" si="4"/>
        <v>0</v>
      </c>
      <c r="BF153" s="144">
        <f t="shared" si="5"/>
        <v>0</v>
      </c>
      <c r="BG153" s="144">
        <f t="shared" si="6"/>
        <v>0</v>
      </c>
      <c r="BH153" s="144">
        <f t="shared" si="7"/>
        <v>0</v>
      </c>
      <c r="BI153" s="144">
        <f t="shared" si="8"/>
        <v>0</v>
      </c>
      <c r="BJ153" s="13" t="s">
        <v>122</v>
      </c>
      <c r="BK153" s="144">
        <f t="shared" si="9"/>
        <v>0</v>
      </c>
      <c r="BL153" s="13" t="s">
        <v>121</v>
      </c>
      <c r="BM153" s="143" t="s">
        <v>187</v>
      </c>
    </row>
    <row r="154" spans="2:65" s="1" customFormat="1" ht="16.5" customHeight="1">
      <c r="B154" s="131"/>
      <c r="C154" s="145" t="s">
        <v>157</v>
      </c>
      <c r="D154" s="145" t="s">
        <v>180</v>
      </c>
      <c r="E154" s="146" t="s">
        <v>188</v>
      </c>
      <c r="F154" s="147" t="s">
        <v>189</v>
      </c>
      <c r="G154" s="148" t="s">
        <v>190</v>
      </c>
      <c r="H154" s="149">
        <v>0.61799999999999999</v>
      </c>
      <c r="I154" s="160"/>
      <c r="J154" s="150">
        <f t="shared" si="0"/>
        <v>0</v>
      </c>
      <c r="K154" s="151"/>
      <c r="L154" s="152"/>
      <c r="M154" s="153" t="s">
        <v>1</v>
      </c>
      <c r="N154" s="154" t="s">
        <v>33</v>
      </c>
      <c r="O154" s="141">
        <v>0</v>
      </c>
      <c r="P154" s="141">
        <f t="shared" si="1"/>
        <v>0</v>
      </c>
      <c r="Q154" s="141">
        <v>0</v>
      </c>
      <c r="R154" s="141">
        <f t="shared" si="2"/>
        <v>0</v>
      </c>
      <c r="S154" s="141">
        <v>0</v>
      </c>
      <c r="T154" s="142">
        <f t="shared" si="3"/>
        <v>0</v>
      </c>
      <c r="AR154" s="143" t="s">
        <v>131</v>
      </c>
      <c r="AT154" s="143" t="s">
        <v>180</v>
      </c>
      <c r="AU154" s="143" t="s">
        <v>122</v>
      </c>
      <c r="AY154" s="13" t="s">
        <v>115</v>
      </c>
      <c r="BE154" s="144">
        <f t="shared" si="4"/>
        <v>0</v>
      </c>
      <c r="BF154" s="144">
        <f t="shared" si="5"/>
        <v>0</v>
      </c>
      <c r="BG154" s="144">
        <f t="shared" si="6"/>
        <v>0</v>
      </c>
      <c r="BH154" s="144">
        <f t="shared" si="7"/>
        <v>0</v>
      </c>
      <c r="BI154" s="144">
        <f t="shared" si="8"/>
        <v>0</v>
      </c>
      <c r="BJ154" s="13" t="s">
        <v>122</v>
      </c>
      <c r="BK154" s="144">
        <f t="shared" si="9"/>
        <v>0</v>
      </c>
      <c r="BL154" s="13" t="s">
        <v>121</v>
      </c>
      <c r="BM154" s="143" t="s">
        <v>191</v>
      </c>
    </row>
    <row r="155" spans="2:65" s="11" customFormat="1" ht="22.9" customHeight="1">
      <c r="B155" s="120"/>
      <c r="D155" s="121" t="s">
        <v>66</v>
      </c>
      <c r="E155" s="129" t="s">
        <v>122</v>
      </c>
      <c r="F155" s="129" t="s">
        <v>192</v>
      </c>
      <c r="J155" s="130">
        <f>BK155</f>
        <v>0</v>
      </c>
      <c r="L155" s="120"/>
      <c r="M155" s="124"/>
      <c r="P155" s="125">
        <f>SUM(P156:P158)</f>
        <v>23.049599999999998</v>
      </c>
      <c r="R155" s="125">
        <f>SUM(R156:R158)</f>
        <v>3.34707884</v>
      </c>
      <c r="T155" s="126">
        <f>SUM(T156:T158)</f>
        <v>0</v>
      </c>
      <c r="AR155" s="121" t="s">
        <v>74</v>
      </c>
      <c r="AT155" s="127" t="s">
        <v>66</v>
      </c>
      <c r="AU155" s="127" t="s">
        <v>74</v>
      </c>
      <c r="AY155" s="121" t="s">
        <v>115</v>
      </c>
      <c r="BK155" s="128">
        <f>SUM(BK156:BK158)</f>
        <v>0</v>
      </c>
    </row>
    <row r="156" spans="2:65" s="1" customFormat="1" ht="16.5" customHeight="1">
      <c r="B156" s="131"/>
      <c r="C156" s="132" t="s">
        <v>7</v>
      </c>
      <c r="D156" s="132" t="s">
        <v>117</v>
      </c>
      <c r="E156" s="133" t="s">
        <v>193</v>
      </c>
      <c r="F156" s="134" t="s">
        <v>194</v>
      </c>
      <c r="G156" s="135" t="s">
        <v>120</v>
      </c>
      <c r="H156" s="136">
        <v>1.4</v>
      </c>
      <c r="I156" s="159"/>
      <c r="J156" s="137">
        <f>ROUND(I156*H156,2)</f>
        <v>0</v>
      </c>
      <c r="K156" s="138"/>
      <c r="L156" s="25"/>
      <c r="M156" s="139" t="s">
        <v>1</v>
      </c>
      <c r="N156" s="140" t="s">
        <v>33</v>
      </c>
      <c r="O156" s="141">
        <v>6.3840000000000003</v>
      </c>
      <c r="P156" s="141">
        <f>O156*H156</f>
        <v>8.9375999999999998</v>
      </c>
      <c r="Q156" s="141">
        <v>2.2673684000000001</v>
      </c>
      <c r="R156" s="141">
        <f>Q156*H156</f>
        <v>3.1743157599999998</v>
      </c>
      <c r="S156" s="141">
        <v>0</v>
      </c>
      <c r="T156" s="142">
        <f>S156*H156</f>
        <v>0</v>
      </c>
      <c r="AR156" s="143" t="s">
        <v>121</v>
      </c>
      <c r="AT156" s="143" t="s">
        <v>117</v>
      </c>
      <c r="AU156" s="143" t="s">
        <v>122</v>
      </c>
      <c r="AY156" s="13" t="s">
        <v>115</v>
      </c>
      <c r="BE156" s="144">
        <f>IF(N156="základná",J156,0)</f>
        <v>0</v>
      </c>
      <c r="BF156" s="144">
        <f>IF(N156="znížená",J156,0)</f>
        <v>0</v>
      </c>
      <c r="BG156" s="144">
        <f>IF(N156="zákl. prenesená",J156,0)</f>
        <v>0</v>
      </c>
      <c r="BH156" s="144">
        <f>IF(N156="zníž. prenesená",J156,0)</f>
        <v>0</v>
      </c>
      <c r="BI156" s="144">
        <f>IF(N156="nulová",J156,0)</f>
        <v>0</v>
      </c>
      <c r="BJ156" s="13" t="s">
        <v>122</v>
      </c>
      <c r="BK156" s="144">
        <f>ROUND(I156*H156,2)</f>
        <v>0</v>
      </c>
      <c r="BL156" s="13" t="s">
        <v>121</v>
      </c>
      <c r="BM156" s="143" t="s">
        <v>195</v>
      </c>
    </row>
    <row r="157" spans="2:65" s="1" customFormat="1" ht="16.5" customHeight="1">
      <c r="B157" s="131"/>
      <c r="C157" s="132" t="s">
        <v>160</v>
      </c>
      <c r="D157" s="132" t="s">
        <v>117</v>
      </c>
      <c r="E157" s="133" t="s">
        <v>196</v>
      </c>
      <c r="F157" s="134" t="s">
        <v>197</v>
      </c>
      <c r="G157" s="135" t="s">
        <v>142</v>
      </c>
      <c r="H157" s="136">
        <v>14</v>
      </c>
      <c r="I157" s="159"/>
      <c r="J157" s="137">
        <f>ROUND(I157*H157,2)</f>
        <v>0</v>
      </c>
      <c r="K157" s="138"/>
      <c r="L157" s="25"/>
      <c r="M157" s="139" t="s">
        <v>1</v>
      </c>
      <c r="N157" s="140" t="s">
        <v>33</v>
      </c>
      <c r="O157" s="141">
        <v>1.008</v>
      </c>
      <c r="P157" s="141">
        <f>O157*H157</f>
        <v>14.112</v>
      </c>
      <c r="Q157" s="141">
        <v>1.2340220000000001E-2</v>
      </c>
      <c r="R157" s="141">
        <f>Q157*H157</f>
        <v>0.17276308000000001</v>
      </c>
      <c r="S157" s="141">
        <v>0</v>
      </c>
      <c r="T157" s="142">
        <f>S157*H157</f>
        <v>0</v>
      </c>
      <c r="AR157" s="143" t="s">
        <v>121</v>
      </c>
      <c r="AT157" s="143" t="s">
        <v>117</v>
      </c>
      <c r="AU157" s="143" t="s">
        <v>122</v>
      </c>
      <c r="AY157" s="13" t="s">
        <v>115</v>
      </c>
      <c r="BE157" s="144">
        <f>IF(N157="základná",J157,0)</f>
        <v>0</v>
      </c>
      <c r="BF157" s="144">
        <f>IF(N157="znížená",J157,0)</f>
        <v>0</v>
      </c>
      <c r="BG157" s="144">
        <f>IF(N157="zákl. prenesená",J157,0)</f>
        <v>0</v>
      </c>
      <c r="BH157" s="144">
        <f>IF(N157="zníž. prenesená",J157,0)</f>
        <v>0</v>
      </c>
      <c r="BI157" s="144">
        <f>IF(N157="nulová",J157,0)</f>
        <v>0</v>
      </c>
      <c r="BJ157" s="13" t="s">
        <v>122</v>
      </c>
      <c r="BK157" s="144">
        <f>ROUND(I157*H157,2)</f>
        <v>0</v>
      </c>
      <c r="BL157" s="13" t="s">
        <v>121</v>
      </c>
      <c r="BM157" s="143" t="s">
        <v>198</v>
      </c>
    </row>
    <row r="158" spans="2:65" s="1" customFormat="1" ht="16.5" customHeight="1">
      <c r="B158" s="131"/>
      <c r="C158" s="132" t="s">
        <v>199</v>
      </c>
      <c r="D158" s="132" t="s">
        <v>117</v>
      </c>
      <c r="E158" s="133" t="s">
        <v>200</v>
      </c>
      <c r="F158" s="134" t="s">
        <v>201</v>
      </c>
      <c r="G158" s="135" t="s">
        <v>178</v>
      </c>
      <c r="H158" s="136">
        <v>0.22</v>
      </c>
      <c r="I158" s="159"/>
      <c r="J158" s="137">
        <f>ROUND(I158*H158,2)</f>
        <v>0</v>
      </c>
      <c r="K158" s="138"/>
      <c r="L158" s="25"/>
      <c r="M158" s="139" t="s">
        <v>1</v>
      </c>
      <c r="N158" s="140" t="s">
        <v>33</v>
      </c>
      <c r="O158" s="141">
        <v>0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121</v>
      </c>
      <c r="AT158" s="143" t="s">
        <v>117</v>
      </c>
      <c r="AU158" s="143" t="s">
        <v>122</v>
      </c>
      <c r="AY158" s="13" t="s">
        <v>115</v>
      </c>
      <c r="BE158" s="144">
        <f>IF(N158="základná",J158,0)</f>
        <v>0</v>
      </c>
      <c r="BF158" s="144">
        <f>IF(N158="znížená",J158,0)</f>
        <v>0</v>
      </c>
      <c r="BG158" s="144">
        <f>IF(N158="zákl. prenesená",J158,0)</f>
        <v>0</v>
      </c>
      <c r="BH158" s="144">
        <f>IF(N158="zníž. prenesená",J158,0)</f>
        <v>0</v>
      </c>
      <c r="BI158" s="144">
        <f>IF(N158="nulová",J158,0)</f>
        <v>0</v>
      </c>
      <c r="BJ158" s="13" t="s">
        <v>122</v>
      </c>
      <c r="BK158" s="144">
        <f>ROUND(I158*H158,2)</f>
        <v>0</v>
      </c>
      <c r="BL158" s="13" t="s">
        <v>121</v>
      </c>
      <c r="BM158" s="143" t="s">
        <v>202</v>
      </c>
    </row>
    <row r="159" spans="2:65" s="11" customFormat="1" ht="22.9" customHeight="1">
      <c r="B159" s="120"/>
      <c r="D159" s="121" t="s">
        <v>66</v>
      </c>
      <c r="E159" s="129" t="s">
        <v>121</v>
      </c>
      <c r="F159" s="129" t="s">
        <v>203</v>
      </c>
      <c r="J159" s="130">
        <f>BK159</f>
        <v>0</v>
      </c>
      <c r="L159" s="120"/>
      <c r="M159" s="124"/>
      <c r="P159" s="125">
        <f>P160</f>
        <v>1.23228</v>
      </c>
      <c r="R159" s="125">
        <f>R160</f>
        <v>1.3343184000000001</v>
      </c>
      <c r="T159" s="126">
        <f>T160</f>
        <v>0</v>
      </c>
      <c r="AR159" s="121" t="s">
        <v>74</v>
      </c>
      <c r="AT159" s="127" t="s">
        <v>66</v>
      </c>
      <c r="AU159" s="127" t="s">
        <v>74</v>
      </c>
      <c r="AY159" s="121" t="s">
        <v>115</v>
      </c>
      <c r="BK159" s="128">
        <f>BK160</f>
        <v>0</v>
      </c>
    </row>
    <row r="160" spans="2:65" s="1" customFormat="1" ht="21.75" customHeight="1">
      <c r="B160" s="131"/>
      <c r="C160" s="132" t="s">
        <v>164</v>
      </c>
      <c r="D160" s="132" t="s">
        <v>117</v>
      </c>
      <c r="E160" s="133" t="s">
        <v>204</v>
      </c>
      <c r="F160" s="134" t="s">
        <v>205</v>
      </c>
      <c r="G160" s="135" t="s">
        <v>142</v>
      </c>
      <c r="H160" s="136">
        <v>6</v>
      </c>
      <c r="I160" s="159"/>
      <c r="J160" s="137">
        <f>ROUND(I160*H160,2)</f>
        <v>0</v>
      </c>
      <c r="K160" s="138"/>
      <c r="L160" s="25"/>
      <c r="M160" s="139" t="s">
        <v>1</v>
      </c>
      <c r="N160" s="140" t="s">
        <v>33</v>
      </c>
      <c r="O160" s="141">
        <v>0.20538000000000001</v>
      </c>
      <c r="P160" s="141">
        <f>O160*H160</f>
        <v>1.23228</v>
      </c>
      <c r="Q160" s="141">
        <v>0.22238640000000001</v>
      </c>
      <c r="R160" s="141">
        <f>Q160*H160</f>
        <v>1.3343184000000001</v>
      </c>
      <c r="S160" s="141">
        <v>0</v>
      </c>
      <c r="T160" s="142">
        <f>S160*H160</f>
        <v>0</v>
      </c>
      <c r="AR160" s="143" t="s">
        <v>121</v>
      </c>
      <c r="AT160" s="143" t="s">
        <v>117</v>
      </c>
      <c r="AU160" s="143" t="s">
        <v>122</v>
      </c>
      <c r="AY160" s="13" t="s">
        <v>115</v>
      </c>
      <c r="BE160" s="144">
        <f>IF(N160="základná",J160,0)</f>
        <v>0</v>
      </c>
      <c r="BF160" s="144">
        <f>IF(N160="znížená",J160,0)</f>
        <v>0</v>
      </c>
      <c r="BG160" s="144">
        <f>IF(N160="zákl. prenesená",J160,0)</f>
        <v>0</v>
      </c>
      <c r="BH160" s="144">
        <f>IF(N160="zníž. prenesená",J160,0)</f>
        <v>0</v>
      </c>
      <c r="BI160" s="144">
        <f>IF(N160="nulová",J160,0)</f>
        <v>0</v>
      </c>
      <c r="BJ160" s="13" t="s">
        <v>122</v>
      </c>
      <c r="BK160" s="144">
        <f>ROUND(I160*H160,2)</f>
        <v>0</v>
      </c>
      <c r="BL160" s="13" t="s">
        <v>121</v>
      </c>
      <c r="BM160" s="143" t="s">
        <v>206</v>
      </c>
    </row>
    <row r="161" spans="2:65" s="11" customFormat="1" ht="22.9" customHeight="1">
      <c r="B161" s="120"/>
      <c r="D161" s="121" t="s">
        <v>66</v>
      </c>
      <c r="E161" s="129" t="s">
        <v>128</v>
      </c>
      <c r="F161" s="129" t="s">
        <v>207</v>
      </c>
      <c r="J161" s="130">
        <f>BK161</f>
        <v>0</v>
      </c>
      <c r="L161" s="120"/>
      <c r="M161" s="124"/>
      <c r="P161" s="125">
        <f>SUM(P162:P174)</f>
        <v>84.784718799999993</v>
      </c>
      <c r="R161" s="125">
        <f>SUM(R162:R174)</f>
        <v>3.7898650000000003</v>
      </c>
      <c r="T161" s="126">
        <f>SUM(T162:T174)</f>
        <v>0</v>
      </c>
      <c r="AR161" s="121" t="s">
        <v>74</v>
      </c>
      <c r="AT161" s="127" t="s">
        <v>66</v>
      </c>
      <c r="AU161" s="127" t="s">
        <v>74</v>
      </c>
      <c r="AY161" s="121" t="s">
        <v>115</v>
      </c>
      <c r="BK161" s="128">
        <f>SUM(BK162:BK174)</f>
        <v>0</v>
      </c>
    </row>
    <row r="162" spans="2:65" s="1" customFormat="1" ht="24.2" customHeight="1">
      <c r="B162" s="131"/>
      <c r="C162" s="132" t="s">
        <v>208</v>
      </c>
      <c r="D162" s="132" t="s">
        <v>117</v>
      </c>
      <c r="E162" s="133" t="s">
        <v>209</v>
      </c>
      <c r="F162" s="134" t="s">
        <v>210</v>
      </c>
      <c r="G162" s="135" t="s">
        <v>142</v>
      </c>
      <c r="H162" s="136">
        <v>5.7</v>
      </c>
      <c r="I162" s="159"/>
      <c r="J162" s="137">
        <f t="shared" ref="J162:J174" si="10">ROUND(I162*H162,2)</f>
        <v>0</v>
      </c>
      <c r="K162" s="138"/>
      <c r="L162" s="25"/>
      <c r="M162" s="139" t="s">
        <v>1</v>
      </c>
      <c r="N162" s="140" t="s">
        <v>33</v>
      </c>
      <c r="O162" s="141">
        <v>0.53164999999999996</v>
      </c>
      <c r="P162" s="141">
        <f t="shared" ref="P162:P174" si="11">O162*H162</f>
        <v>3.030405</v>
      </c>
      <c r="Q162" s="141">
        <v>2.75E-2</v>
      </c>
      <c r="R162" s="141">
        <f t="shared" ref="R162:R174" si="12">Q162*H162</f>
        <v>0.15675</v>
      </c>
      <c r="S162" s="141">
        <v>0</v>
      </c>
      <c r="T162" s="142">
        <f t="shared" ref="T162:T174" si="13">S162*H162</f>
        <v>0</v>
      </c>
      <c r="AR162" s="143" t="s">
        <v>121</v>
      </c>
      <c r="AT162" s="143" t="s">
        <v>117</v>
      </c>
      <c r="AU162" s="143" t="s">
        <v>122</v>
      </c>
      <c r="AY162" s="13" t="s">
        <v>115</v>
      </c>
      <c r="BE162" s="144">
        <f t="shared" ref="BE162:BE174" si="14">IF(N162="základná",J162,0)</f>
        <v>0</v>
      </c>
      <c r="BF162" s="144">
        <f t="shared" ref="BF162:BF174" si="15">IF(N162="znížená",J162,0)</f>
        <v>0</v>
      </c>
      <c r="BG162" s="144">
        <f t="shared" ref="BG162:BG174" si="16">IF(N162="zákl. prenesená",J162,0)</f>
        <v>0</v>
      </c>
      <c r="BH162" s="144">
        <f t="shared" ref="BH162:BH174" si="17">IF(N162="zníž. prenesená",J162,0)</f>
        <v>0</v>
      </c>
      <c r="BI162" s="144">
        <f t="shared" ref="BI162:BI174" si="18">IF(N162="nulová",J162,0)</f>
        <v>0</v>
      </c>
      <c r="BJ162" s="13" t="s">
        <v>122</v>
      </c>
      <c r="BK162" s="144">
        <f t="shared" ref="BK162:BK174" si="19">ROUND(I162*H162,2)</f>
        <v>0</v>
      </c>
      <c r="BL162" s="13" t="s">
        <v>121</v>
      </c>
      <c r="BM162" s="143" t="s">
        <v>211</v>
      </c>
    </row>
    <row r="163" spans="2:65" s="1" customFormat="1" ht="16.5" customHeight="1">
      <c r="B163" s="131"/>
      <c r="C163" s="132" t="s">
        <v>167</v>
      </c>
      <c r="D163" s="132" t="s">
        <v>117</v>
      </c>
      <c r="E163" s="133" t="s">
        <v>212</v>
      </c>
      <c r="F163" s="134" t="s">
        <v>213</v>
      </c>
      <c r="G163" s="135" t="s">
        <v>142</v>
      </c>
      <c r="H163" s="136">
        <v>23.32</v>
      </c>
      <c r="I163" s="159"/>
      <c r="J163" s="137">
        <f t="shared" si="10"/>
        <v>0</v>
      </c>
      <c r="K163" s="138"/>
      <c r="L163" s="25"/>
      <c r="M163" s="139" t="s">
        <v>1</v>
      </c>
      <c r="N163" s="140" t="s">
        <v>33</v>
      </c>
      <c r="O163" s="141">
        <v>0.34744000000000003</v>
      </c>
      <c r="P163" s="141">
        <f t="shared" si="11"/>
        <v>8.1023008000000001</v>
      </c>
      <c r="Q163" s="141">
        <v>7.0000000000000001E-3</v>
      </c>
      <c r="R163" s="141">
        <f t="shared" si="12"/>
        <v>0.16324</v>
      </c>
      <c r="S163" s="141">
        <v>0</v>
      </c>
      <c r="T163" s="142">
        <f t="shared" si="13"/>
        <v>0</v>
      </c>
      <c r="AR163" s="143" t="s">
        <v>121</v>
      </c>
      <c r="AT163" s="143" t="s">
        <v>117</v>
      </c>
      <c r="AU163" s="143" t="s">
        <v>122</v>
      </c>
      <c r="AY163" s="13" t="s">
        <v>115</v>
      </c>
      <c r="BE163" s="144">
        <f t="shared" si="14"/>
        <v>0</v>
      </c>
      <c r="BF163" s="144">
        <f t="shared" si="15"/>
        <v>0</v>
      </c>
      <c r="BG163" s="144">
        <f t="shared" si="16"/>
        <v>0</v>
      </c>
      <c r="BH163" s="144">
        <f t="shared" si="17"/>
        <v>0</v>
      </c>
      <c r="BI163" s="144">
        <f t="shared" si="18"/>
        <v>0</v>
      </c>
      <c r="BJ163" s="13" t="s">
        <v>122</v>
      </c>
      <c r="BK163" s="144">
        <f t="shared" si="19"/>
        <v>0</v>
      </c>
      <c r="BL163" s="13" t="s">
        <v>121</v>
      </c>
      <c r="BM163" s="143" t="s">
        <v>214</v>
      </c>
    </row>
    <row r="164" spans="2:65" s="1" customFormat="1" ht="24.2" customHeight="1">
      <c r="B164" s="131"/>
      <c r="C164" s="132" t="s">
        <v>215</v>
      </c>
      <c r="D164" s="132" t="s">
        <v>117</v>
      </c>
      <c r="E164" s="133" t="s">
        <v>216</v>
      </c>
      <c r="F164" s="134" t="s">
        <v>217</v>
      </c>
      <c r="G164" s="135" t="s">
        <v>142</v>
      </c>
      <c r="H164" s="136">
        <v>6</v>
      </c>
      <c r="I164" s="159"/>
      <c r="J164" s="137">
        <f t="shared" si="10"/>
        <v>0</v>
      </c>
      <c r="K164" s="138"/>
      <c r="L164" s="25"/>
      <c r="M164" s="139" t="s">
        <v>1</v>
      </c>
      <c r="N164" s="140" t="s">
        <v>33</v>
      </c>
      <c r="O164" s="141">
        <v>0.61570999999999998</v>
      </c>
      <c r="P164" s="141">
        <f t="shared" si="11"/>
        <v>3.6942599999999999</v>
      </c>
      <c r="Q164" s="141">
        <v>4.725E-2</v>
      </c>
      <c r="R164" s="141">
        <f t="shared" si="12"/>
        <v>0.28349999999999997</v>
      </c>
      <c r="S164" s="141">
        <v>0</v>
      </c>
      <c r="T164" s="142">
        <f t="shared" si="13"/>
        <v>0</v>
      </c>
      <c r="AR164" s="143" t="s">
        <v>121</v>
      </c>
      <c r="AT164" s="143" t="s">
        <v>117</v>
      </c>
      <c r="AU164" s="143" t="s">
        <v>122</v>
      </c>
      <c r="AY164" s="13" t="s">
        <v>115</v>
      </c>
      <c r="BE164" s="144">
        <f t="shared" si="14"/>
        <v>0</v>
      </c>
      <c r="BF164" s="144">
        <f t="shared" si="15"/>
        <v>0</v>
      </c>
      <c r="BG164" s="144">
        <f t="shared" si="16"/>
        <v>0</v>
      </c>
      <c r="BH164" s="144">
        <f t="shared" si="17"/>
        <v>0</v>
      </c>
      <c r="BI164" s="144">
        <f t="shared" si="18"/>
        <v>0</v>
      </c>
      <c r="BJ164" s="13" t="s">
        <v>122</v>
      </c>
      <c r="BK164" s="144">
        <f t="shared" si="19"/>
        <v>0</v>
      </c>
      <c r="BL164" s="13" t="s">
        <v>121</v>
      </c>
      <c r="BM164" s="143" t="s">
        <v>218</v>
      </c>
    </row>
    <row r="165" spans="2:65" s="1" customFormat="1" ht="16.5" customHeight="1">
      <c r="B165" s="131"/>
      <c r="C165" s="132" t="s">
        <v>174</v>
      </c>
      <c r="D165" s="132" t="s">
        <v>117</v>
      </c>
      <c r="E165" s="133" t="s">
        <v>219</v>
      </c>
      <c r="F165" s="134" t="s">
        <v>220</v>
      </c>
      <c r="G165" s="135" t="s">
        <v>142</v>
      </c>
      <c r="H165" s="136">
        <v>6</v>
      </c>
      <c r="I165" s="159"/>
      <c r="J165" s="137">
        <f t="shared" si="10"/>
        <v>0</v>
      </c>
      <c r="K165" s="138"/>
      <c r="L165" s="25"/>
      <c r="M165" s="139" t="s">
        <v>1</v>
      </c>
      <c r="N165" s="140" t="s">
        <v>33</v>
      </c>
      <c r="O165" s="141">
        <v>0.36786000000000002</v>
      </c>
      <c r="P165" s="141">
        <f t="shared" si="11"/>
        <v>2.20716</v>
      </c>
      <c r="Q165" s="141">
        <v>4.1999999999999997E-3</v>
      </c>
      <c r="R165" s="141">
        <f t="shared" si="12"/>
        <v>2.52E-2</v>
      </c>
      <c r="S165" s="141">
        <v>0</v>
      </c>
      <c r="T165" s="142">
        <f t="shared" si="13"/>
        <v>0</v>
      </c>
      <c r="AR165" s="143" t="s">
        <v>121</v>
      </c>
      <c r="AT165" s="143" t="s">
        <v>117</v>
      </c>
      <c r="AU165" s="143" t="s">
        <v>122</v>
      </c>
      <c r="AY165" s="13" t="s">
        <v>115</v>
      </c>
      <c r="BE165" s="144">
        <f t="shared" si="14"/>
        <v>0</v>
      </c>
      <c r="BF165" s="144">
        <f t="shared" si="15"/>
        <v>0</v>
      </c>
      <c r="BG165" s="144">
        <f t="shared" si="16"/>
        <v>0</v>
      </c>
      <c r="BH165" s="144">
        <f t="shared" si="17"/>
        <v>0</v>
      </c>
      <c r="BI165" s="144">
        <f t="shared" si="18"/>
        <v>0</v>
      </c>
      <c r="BJ165" s="13" t="s">
        <v>122</v>
      </c>
      <c r="BK165" s="144">
        <f t="shared" si="19"/>
        <v>0</v>
      </c>
      <c r="BL165" s="13" t="s">
        <v>121</v>
      </c>
      <c r="BM165" s="143" t="s">
        <v>221</v>
      </c>
    </row>
    <row r="166" spans="2:65" s="1" customFormat="1" ht="24.2" customHeight="1">
      <c r="B166" s="131"/>
      <c r="C166" s="132" t="s">
        <v>222</v>
      </c>
      <c r="D166" s="132" t="s">
        <v>117</v>
      </c>
      <c r="E166" s="133" t="s">
        <v>223</v>
      </c>
      <c r="F166" s="134" t="s">
        <v>224</v>
      </c>
      <c r="G166" s="135" t="s">
        <v>142</v>
      </c>
      <c r="H166" s="136">
        <v>25.5</v>
      </c>
      <c r="I166" s="159"/>
      <c r="J166" s="137">
        <f t="shared" si="10"/>
        <v>0</v>
      </c>
      <c r="K166" s="138"/>
      <c r="L166" s="25"/>
      <c r="M166" s="139" t="s">
        <v>1</v>
      </c>
      <c r="N166" s="140" t="s">
        <v>33</v>
      </c>
      <c r="O166" s="141">
        <v>0</v>
      </c>
      <c r="P166" s="141">
        <f t="shared" si="11"/>
        <v>0</v>
      </c>
      <c r="Q166" s="141">
        <v>0</v>
      </c>
      <c r="R166" s="141">
        <f t="shared" si="12"/>
        <v>0</v>
      </c>
      <c r="S166" s="141">
        <v>0</v>
      </c>
      <c r="T166" s="142">
        <f t="shared" si="13"/>
        <v>0</v>
      </c>
      <c r="AR166" s="143" t="s">
        <v>121</v>
      </c>
      <c r="AT166" s="143" t="s">
        <v>117</v>
      </c>
      <c r="AU166" s="143" t="s">
        <v>122</v>
      </c>
      <c r="AY166" s="13" t="s">
        <v>115</v>
      </c>
      <c r="BE166" s="144">
        <f t="shared" si="14"/>
        <v>0</v>
      </c>
      <c r="BF166" s="144">
        <f t="shared" si="15"/>
        <v>0</v>
      </c>
      <c r="BG166" s="144">
        <f t="shared" si="16"/>
        <v>0</v>
      </c>
      <c r="BH166" s="144">
        <f t="shared" si="17"/>
        <v>0</v>
      </c>
      <c r="BI166" s="144">
        <f t="shared" si="18"/>
        <v>0</v>
      </c>
      <c r="BJ166" s="13" t="s">
        <v>122</v>
      </c>
      <c r="BK166" s="144">
        <f t="shared" si="19"/>
        <v>0</v>
      </c>
      <c r="BL166" s="13" t="s">
        <v>121</v>
      </c>
      <c r="BM166" s="143" t="s">
        <v>225</v>
      </c>
    </row>
    <row r="167" spans="2:65" s="1" customFormat="1" ht="24.2" customHeight="1">
      <c r="B167" s="131"/>
      <c r="C167" s="132" t="s">
        <v>179</v>
      </c>
      <c r="D167" s="132" t="s">
        <v>117</v>
      </c>
      <c r="E167" s="133" t="s">
        <v>226</v>
      </c>
      <c r="F167" s="134" t="s">
        <v>227</v>
      </c>
      <c r="G167" s="135" t="s">
        <v>142</v>
      </c>
      <c r="H167" s="136">
        <v>25.5</v>
      </c>
      <c r="I167" s="159"/>
      <c r="J167" s="137">
        <f t="shared" si="10"/>
        <v>0</v>
      </c>
      <c r="K167" s="138"/>
      <c r="L167" s="25"/>
      <c r="M167" s="139" t="s">
        <v>1</v>
      </c>
      <c r="N167" s="140" t="s">
        <v>33</v>
      </c>
      <c r="O167" s="141">
        <v>0.63246999999999998</v>
      </c>
      <c r="P167" s="141">
        <f t="shared" si="11"/>
        <v>16.127984999999999</v>
      </c>
      <c r="Q167" s="141">
        <v>3.15E-2</v>
      </c>
      <c r="R167" s="141">
        <f t="shared" si="12"/>
        <v>0.80325000000000002</v>
      </c>
      <c r="S167" s="141">
        <v>0</v>
      </c>
      <c r="T167" s="142">
        <f t="shared" si="13"/>
        <v>0</v>
      </c>
      <c r="AR167" s="143" t="s">
        <v>121</v>
      </c>
      <c r="AT167" s="143" t="s">
        <v>117</v>
      </c>
      <c r="AU167" s="143" t="s">
        <v>122</v>
      </c>
      <c r="AY167" s="13" t="s">
        <v>115</v>
      </c>
      <c r="BE167" s="144">
        <f t="shared" si="14"/>
        <v>0</v>
      </c>
      <c r="BF167" s="144">
        <f t="shared" si="15"/>
        <v>0</v>
      </c>
      <c r="BG167" s="144">
        <f t="shared" si="16"/>
        <v>0</v>
      </c>
      <c r="BH167" s="144">
        <f t="shared" si="17"/>
        <v>0</v>
      </c>
      <c r="BI167" s="144">
        <f t="shared" si="18"/>
        <v>0</v>
      </c>
      <c r="BJ167" s="13" t="s">
        <v>122</v>
      </c>
      <c r="BK167" s="144">
        <f t="shared" si="19"/>
        <v>0</v>
      </c>
      <c r="BL167" s="13" t="s">
        <v>121</v>
      </c>
      <c r="BM167" s="143" t="s">
        <v>228</v>
      </c>
    </row>
    <row r="168" spans="2:65" s="1" customFormat="1" ht="24.2" customHeight="1">
      <c r="B168" s="131"/>
      <c r="C168" s="132" t="s">
        <v>229</v>
      </c>
      <c r="D168" s="132" t="s">
        <v>117</v>
      </c>
      <c r="E168" s="133" t="s">
        <v>230</v>
      </c>
      <c r="F168" s="134" t="s">
        <v>231</v>
      </c>
      <c r="G168" s="135" t="s">
        <v>142</v>
      </c>
      <c r="H168" s="136">
        <v>25.5</v>
      </c>
      <c r="I168" s="159"/>
      <c r="J168" s="137">
        <f t="shared" si="10"/>
        <v>0</v>
      </c>
      <c r="K168" s="138"/>
      <c r="L168" s="25"/>
      <c r="M168" s="139" t="s">
        <v>1</v>
      </c>
      <c r="N168" s="140" t="s">
        <v>33</v>
      </c>
      <c r="O168" s="141">
        <v>0.20105999999999999</v>
      </c>
      <c r="P168" s="141">
        <f t="shared" si="11"/>
        <v>5.1270299999999995</v>
      </c>
      <c r="Q168" s="141">
        <v>5.1539999999999997E-3</v>
      </c>
      <c r="R168" s="141">
        <f t="shared" si="12"/>
        <v>0.13142699999999999</v>
      </c>
      <c r="S168" s="141">
        <v>0</v>
      </c>
      <c r="T168" s="142">
        <f t="shared" si="13"/>
        <v>0</v>
      </c>
      <c r="AR168" s="143" t="s">
        <v>121</v>
      </c>
      <c r="AT168" s="143" t="s">
        <v>117</v>
      </c>
      <c r="AU168" s="143" t="s">
        <v>122</v>
      </c>
      <c r="AY168" s="13" t="s">
        <v>115</v>
      </c>
      <c r="BE168" s="144">
        <f t="shared" si="14"/>
        <v>0</v>
      </c>
      <c r="BF168" s="144">
        <f t="shared" si="15"/>
        <v>0</v>
      </c>
      <c r="BG168" s="144">
        <f t="shared" si="16"/>
        <v>0</v>
      </c>
      <c r="BH168" s="144">
        <f t="shared" si="17"/>
        <v>0</v>
      </c>
      <c r="BI168" s="144">
        <f t="shared" si="18"/>
        <v>0</v>
      </c>
      <c r="BJ168" s="13" t="s">
        <v>122</v>
      </c>
      <c r="BK168" s="144">
        <f t="shared" si="19"/>
        <v>0</v>
      </c>
      <c r="BL168" s="13" t="s">
        <v>121</v>
      </c>
      <c r="BM168" s="143" t="s">
        <v>232</v>
      </c>
    </row>
    <row r="169" spans="2:65" s="1" customFormat="1" ht="16.5" customHeight="1">
      <c r="B169" s="131"/>
      <c r="C169" s="132" t="s">
        <v>233</v>
      </c>
      <c r="D169" s="132" t="s">
        <v>117</v>
      </c>
      <c r="E169" s="133" t="s">
        <v>234</v>
      </c>
      <c r="F169" s="134" t="s">
        <v>235</v>
      </c>
      <c r="G169" s="135" t="s">
        <v>142</v>
      </c>
      <c r="H169" s="136">
        <v>5.7</v>
      </c>
      <c r="I169" s="159"/>
      <c r="J169" s="137">
        <f t="shared" si="10"/>
        <v>0</v>
      </c>
      <c r="K169" s="138"/>
      <c r="L169" s="25"/>
      <c r="M169" s="139" t="s">
        <v>1</v>
      </c>
      <c r="N169" s="140" t="s">
        <v>33</v>
      </c>
      <c r="O169" s="141">
        <v>0</v>
      </c>
      <c r="P169" s="141">
        <f t="shared" si="11"/>
        <v>0</v>
      </c>
      <c r="Q169" s="141">
        <v>0</v>
      </c>
      <c r="R169" s="141">
        <f t="shared" si="12"/>
        <v>0</v>
      </c>
      <c r="S169" s="141">
        <v>0</v>
      </c>
      <c r="T169" s="142">
        <f t="shared" si="13"/>
        <v>0</v>
      </c>
      <c r="AR169" s="143" t="s">
        <v>121</v>
      </c>
      <c r="AT169" s="143" t="s">
        <v>117</v>
      </c>
      <c r="AU169" s="143" t="s">
        <v>122</v>
      </c>
      <c r="AY169" s="13" t="s">
        <v>115</v>
      </c>
      <c r="BE169" s="144">
        <f t="shared" si="14"/>
        <v>0</v>
      </c>
      <c r="BF169" s="144">
        <f t="shared" si="15"/>
        <v>0</v>
      </c>
      <c r="BG169" s="144">
        <f t="shared" si="16"/>
        <v>0</v>
      </c>
      <c r="BH169" s="144">
        <f t="shared" si="17"/>
        <v>0</v>
      </c>
      <c r="BI169" s="144">
        <f t="shared" si="18"/>
        <v>0</v>
      </c>
      <c r="BJ169" s="13" t="s">
        <v>122</v>
      </c>
      <c r="BK169" s="144">
        <f t="shared" si="19"/>
        <v>0</v>
      </c>
      <c r="BL169" s="13" t="s">
        <v>121</v>
      </c>
      <c r="BM169" s="143" t="s">
        <v>236</v>
      </c>
    </row>
    <row r="170" spans="2:65" s="1" customFormat="1" ht="16.5" customHeight="1">
      <c r="B170" s="131"/>
      <c r="C170" s="132" t="s">
        <v>187</v>
      </c>
      <c r="D170" s="132" t="s">
        <v>117</v>
      </c>
      <c r="E170" s="133" t="s">
        <v>237</v>
      </c>
      <c r="F170" s="134" t="s">
        <v>238</v>
      </c>
      <c r="G170" s="135" t="s">
        <v>142</v>
      </c>
      <c r="H170" s="136">
        <v>12</v>
      </c>
      <c r="I170" s="159"/>
      <c r="J170" s="137">
        <f t="shared" si="10"/>
        <v>0</v>
      </c>
      <c r="K170" s="138"/>
      <c r="L170" s="25"/>
      <c r="M170" s="139" t="s">
        <v>1</v>
      </c>
      <c r="N170" s="140" t="s">
        <v>33</v>
      </c>
      <c r="O170" s="141">
        <v>0.23777999999999999</v>
      </c>
      <c r="P170" s="141">
        <f t="shared" si="11"/>
        <v>2.8533599999999999</v>
      </c>
      <c r="Q170" s="141">
        <v>3.7799999999999999E-3</v>
      </c>
      <c r="R170" s="141">
        <f t="shared" si="12"/>
        <v>4.5359999999999998E-2</v>
      </c>
      <c r="S170" s="141">
        <v>0</v>
      </c>
      <c r="T170" s="142">
        <f t="shared" si="13"/>
        <v>0</v>
      </c>
      <c r="AR170" s="143" t="s">
        <v>121</v>
      </c>
      <c r="AT170" s="143" t="s">
        <v>117</v>
      </c>
      <c r="AU170" s="143" t="s">
        <v>122</v>
      </c>
      <c r="AY170" s="13" t="s">
        <v>115</v>
      </c>
      <c r="BE170" s="144">
        <f t="shared" si="14"/>
        <v>0</v>
      </c>
      <c r="BF170" s="144">
        <f t="shared" si="15"/>
        <v>0</v>
      </c>
      <c r="BG170" s="144">
        <f t="shared" si="16"/>
        <v>0</v>
      </c>
      <c r="BH170" s="144">
        <f t="shared" si="17"/>
        <v>0</v>
      </c>
      <c r="BI170" s="144">
        <f t="shared" si="18"/>
        <v>0</v>
      </c>
      <c r="BJ170" s="13" t="s">
        <v>122</v>
      </c>
      <c r="BK170" s="144">
        <f t="shared" si="19"/>
        <v>0</v>
      </c>
      <c r="BL170" s="13" t="s">
        <v>121</v>
      </c>
      <c r="BM170" s="143" t="s">
        <v>239</v>
      </c>
    </row>
    <row r="171" spans="2:65" s="1" customFormat="1" ht="24.2" customHeight="1">
      <c r="B171" s="131"/>
      <c r="C171" s="132" t="s">
        <v>240</v>
      </c>
      <c r="D171" s="132" t="s">
        <v>117</v>
      </c>
      <c r="E171" s="133" t="s">
        <v>241</v>
      </c>
      <c r="F171" s="134" t="s">
        <v>242</v>
      </c>
      <c r="G171" s="135" t="s">
        <v>142</v>
      </c>
      <c r="H171" s="136">
        <v>3</v>
      </c>
      <c r="I171" s="159"/>
      <c r="J171" s="137">
        <f t="shared" si="10"/>
        <v>0</v>
      </c>
      <c r="K171" s="138"/>
      <c r="L171" s="25"/>
      <c r="M171" s="139" t="s">
        <v>1</v>
      </c>
      <c r="N171" s="140" t="s">
        <v>33</v>
      </c>
      <c r="O171" s="141">
        <v>0.56113000000000002</v>
      </c>
      <c r="P171" s="141">
        <f t="shared" si="11"/>
        <v>1.6833900000000002</v>
      </c>
      <c r="Q171" s="141">
        <v>3.9576E-2</v>
      </c>
      <c r="R171" s="141">
        <f t="shared" si="12"/>
        <v>0.118728</v>
      </c>
      <c r="S171" s="141">
        <v>0</v>
      </c>
      <c r="T171" s="142">
        <f t="shared" si="13"/>
        <v>0</v>
      </c>
      <c r="AR171" s="143" t="s">
        <v>121</v>
      </c>
      <c r="AT171" s="143" t="s">
        <v>117</v>
      </c>
      <c r="AU171" s="143" t="s">
        <v>122</v>
      </c>
      <c r="AY171" s="13" t="s">
        <v>115</v>
      </c>
      <c r="BE171" s="144">
        <f t="shared" si="14"/>
        <v>0</v>
      </c>
      <c r="BF171" s="144">
        <f t="shared" si="15"/>
        <v>0</v>
      </c>
      <c r="BG171" s="144">
        <f t="shared" si="16"/>
        <v>0</v>
      </c>
      <c r="BH171" s="144">
        <f t="shared" si="17"/>
        <v>0</v>
      </c>
      <c r="BI171" s="144">
        <f t="shared" si="18"/>
        <v>0</v>
      </c>
      <c r="BJ171" s="13" t="s">
        <v>122</v>
      </c>
      <c r="BK171" s="144">
        <f t="shared" si="19"/>
        <v>0</v>
      </c>
      <c r="BL171" s="13" t="s">
        <v>121</v>
      </c>
      <c r="BM171" s="143" t="s">
        <v>243</v>
      </c>
    </row>
    <row r="172" spans="2:65" s="1" customFormat="1" ht="16.5" customHeight="1">
      <c r="B172" s="131"/>
      <c r="C172" s="132" t="s">
        <v>191</v>
      </c>
      <c r="D172" s="132" t="s">
        <v>117</v>
      </c>
      <c r="E172" s="133" t="s">
        <v>244</v>
      </c>
      <c r="F172" s="134" t="s">
        <v>245</v>
      </c>
      <c r="G172" s="135" t="s">
        <v>142</v>
      </c>
      <c r="H172" s="136">
        <v>6</v>
      </c>
      <c r="I172" s="159"/>
      <c r="J172" s="137">
        <f t="shared" si="10"/>
        <v>0</v>
      </c>
      <c r="K172" s="138"/>
      <c r="L172" s="25"/>
      <c r="M172" s="139" t="s">
        <v>1</v>
      </c>
      <c r="N172" s="140" t="s">
        <v>33</v>
      </c>
      <c r="O172" s="141">
        <v>0.41750999999999999</v>
      </c>
      <c r="P172" s="141">
        <f t="shared" si="11"/>
        <v>2.5050599999999998</v>
      </c>
      <c r="Q172" s="141">
        <v>7.3499999999999998E-3</v>
      </c>
      <c r="R172" s="141">
        <f t="shared" si="12"/>
        <v>4.41E-2</v>
      </c>
      <c r="S172" s="141">
        <v>0</v>
      </c>
      <c r="T172" s="142">
        <f t="shared" si="13"/>
        <v>0</v>
      </c>
      <c r="AR172" s="143" t="s">
        <v>121</v>
      </c>
      <c r="AT172" s="143" t="s">
        <v>117</v>
      </c>
      <c r="AU172" s="143" t="s">
        <v>122</v>
      </c>
      <c r="AY172" s="13" t="s">
        <v>115</v>
      </c>
      <c r="BE172" s="144">
        <f t="shared" si="14"/>
        <v>0</v>
      </c>
      <c r="BF172" s="144">
        <f t="shared" si="15"/>
        <v>0</v>
      </c>
      <c r="BG172" s="144">
        <f t="shared" si="16"/>
        <v>0</v>
      </c>
      <c r="BH172" s="144">
        <f t="shared" si="17"/>
        <v>0</v>
      </c>
      <c r="BI172" s="144">
        <f t="shared" si="18"/>
        <v>0</v>
      </c>
      <c r="BJ172" s="13" t="s">
        <v>122</v>
      </c>
      <c r="BK172" s="144">
        <f t="shared" si="19"/>
        <v>0</v>
      </c>
      <c r="BL172" s="13" t="s">
        <v>121</v>
      </c>
      <c r="BM172" s="143" t="s">
        <v>246</v>
      </c>
    </row>
    <row r="173" spans="2:65" s="1" customFormat="1" ht="16.5" customHeight="1">
      <c r="B173" s="131"/>
      <c r="C173" s="132" t="s">
        <v>247</v>
      </c>
      <c r="D173" s="132" t="s">
        <v>117</v>
      </c>
      <c r="E173" s="133" t="s">
        <v>248</v>
      </c>
      <c r="F173" s="134" t="s">
        <v>249</v>
      </c>
      <c r="G173" s="135" t="s">
        <v>142</v>
      </c>
      <c r="H173" s="136">
        <v>15</v>
      </c>
      <c r="I173" s="159"/>
      <c r="J173" s="137">
        <f t="shared" si="10"/>
        <v>0</v>
      </c>
      <c r="K173" s="138"/>
      <c r="L173" s="25"/>
      <c r="M173" s="139" t="s">
        <v>1</v>
      </c>
      <c r="N173" s="140" t="s">
        <v>33</v>
      </c>
      <c r="O173" s="141">
        <v>2.25339</v>
      </c>
      <c r="P173" s="141">
        <f t="shared" si="11"/>
        <v>33.800849999999997</v>
      </c>
      <c r="Q173" s="141">
        <v>9.4350000000000003E-2</v>
      </c>
      <c r="R173" s="141">
        <f t="shared" si="12"/>
        <v>1.4152500000000001</v>
      </c>
      <c r="S173" s="141">
        <v>0</v>
      </c>
      <c r="T173" s="142">
        <f t="shared" si="13"/>
        <v>0</v>
      </c>
      <c r="AR173" s="143" t="s">
        <v>121</v>
      </c>
      <c r="AT173" s="143" t="s">
        <v>117</v>
      </c>
      <c r="AU173" s="143" t="s">
        <v>122</v>
      </c>
      <c r="AY173" s="13" t="s">
        <v>115</v>
      </c>
      <c r="BE173" s="144">
        <f t="shared" si="14"/>
        <v>0</v>
      </c>
      <c r="BF173" s="144">
        <f t="shared" si="15"/>
        <v>0</v>
      </c>
      <c r="BG173" s="144">
        <f t="shared" si="16"/>
        <v>0</v>
      </c>
      <c r="BH173" s="144">
        <f t="shared" si="17"/>
        <v>0</v>
      </c>
      <c r="BI173" s="144">
        <f t="shared" si="18"/>
        <v>0</v>
      </c>
      <c r="BJ173" s="13" t="s">
        <v>122</v>
      </c>
      <c r="BK173" s="144">
        <f t="shared" si="19"/>
        <v>0</v>
      </c>
      <c r="BL173" s="13" t="s">
        <v>121</v>
      </c>
      <c r="BM173" s="143" t="s">
        <v>250</v>
      </c>
    </row>
    <row r="174" spans="2:65" s="1" customFormat="1" ht="24.2" customHeight="1">
      <c r="B174" s="131"/>
      <c r="C174" s="132" t="s">
        <v>195</v>
      </c>
      <c r="D174" s="132" t="s">
        <v>117</v>
      </c>
      <c r="E174" s="133" t="s">
        <v>251</v>
      </c>
      <c r="F174" s="134" t="s">
        <v>252</v>
      </c>
      <c r="G174" s="135" t="s">
        <v>142</v>
      </c>
      <c r="H174" s="136">
        <v>5.7</v>
      </c>
      <c r="I174" s="159"/>
      <c r="J174" s="137">
        <f t="shared" si="10"/>
        <v>0</v>
      </c>
      <c r="K174" s="138"/>
      <c r="L174" s="25"/>
      <c r="M174" s="139" t="s">
        <v>1</v>
      </c>
      <c r="N174" s="140" t="s">
        <v>33</v>
      </c>
      <c r="O174" s="141">
        <v>0.99173999999999995</v>
      </c>
      <c r="P174" s="141">
        <f t="shared" si="11"/>
        <v>5.6529179999999997</v>
      </c>
      <c r="Q174" s="141">
        <v>0.10580000000000001</v>
      </c>
      <c r="R174" s="141">
        <f t="shared" si="12"/>
        <v>0.60306000000000004</v>
      </c>
      <c r="S174" s="141">
        <v>0</v>
      </c>
      <c r="T174" s="142">
        <f t="shared" si="13"/>
        <v>0</v>
      </c>
      <c r="AR174" s="143" t="s">
        <v>121</v>
      </c>
      <c r="AT174" s="143" t="s">
        <v>117</v>
      </c>
      <c r="AU174" s="143" t="s">
        <v>122</v>
      </c>
      <c r="AY174" s="13" t="s">
        <v>115</v>
      </c>
      <c r="BE174" s="144">
        <f t="shared" si="14"/>
        <v>0</v>
      </c>
      <c r="BF174" s="144">
        <f t="shared" si="15"/>
        <v>0</v>
      </c>
      <c r="BG174" s="144">
        <f t="shared" si="16"/>
        <v>0</v>
      </c>
      <c r="BH174" s="144">
        <f t="shared" si="17"/>
        <v>0</v>
      </c>
      <c r="BI174" s="144">
        <f t="shared" si="18"/>
        <v>0</v>
      </c>
      <c r="BJ174" s="13" t="s">
        <v>122</v>
      </c>
      <c r="BK174" s="144">
        <f t="shared" si="19"/>
        <v>0</v>
      </c>
      <c r="BL174" s="13" t="s">
        <v>121</v>
      </c>
      <c r="BM174" s="143" t="s">
        <v>253</v>
      </c>
    </row>
    <row r="175" spans="2:65" s="11" customFormat="1" ht="22.9" customHeight="1">
      <c r="B175" s="120"/>
      <c r="D175" s="121" t="s">
        <v>66</v>
      </c>
      <c r="E175" s="129" t="s">
        <v>147</v>
      </c>
      <c r="F175" s="129" t="s">
        <v>254</v>
      </c>
      <c r="J175" s="130">
        <f>BK175</f>
        <v>0</v>
      </c>
      <c r="L175" s="120"/>
      <c r="M175" s="124"/>
      <c r="P175" s="125">
        <f>SUM(P176:P190)</f>
        <v>67.866763800000001</v>
      </c>
      <c r="R175" s="125">
        <f>SUM(R176:R190)</f>
        <v>2.0296685000000001</v>
      </c>
      <c r="T175" s="126">
        <f>SUM(T176:T190)</f>
        <v>4.3790800000000001</v>
      </c>
      <c r="AR175" s="121" t="s">
        <v>74</v>
      </c>
      <c r="AT175" s="127" t="s">
        <v>66</v>
      </c>
      <c r="AU175" s="127" t="s">
        <v>74</v>
      </c>
      <c r="AY175" s="121" t="s">
        <v>115</v>
      </c>
      <c r="BK175" s="128">
        <f>SUM(BK176:BK190)</f>
        <v>0</v>
      </c>
    </row>
    <row r="176" spans="2:65" s="1" customFormat="1" ht="16.5" customHeight="1">
      <c r="B176" s="131"/>
      <c r="C176" s="132" t="s">
        <v>255</v>
      </c>
      <c r="D176" s="132" t="s">
        <v>117</v>
      </c>
      <c r="E176" s="133" t="s">
        <v>256</v>
      </c>
      <c r="F176" s="134" t="s">
        <v>257</v>
      </c>
      <c r="G176" s="135" t="s">
        <v>142</v>
      </c>
      <c r="H176" s="136">
        <v>6</v>
      </c>
      <c r="I176" s="159"/>
      <c r="J176" s="137">
        <f t="shared" ref="J176:J190" si="20">ROUND(I176*H176,2)</f>
        <v>0</v>
      </c>
      <c r="K176" s="138"/>
      <c r="L176" s="25"/>
      <c r="M176" s="139" t="s">
        <v>1</v>
      </c>
      <c r="N176" s="140" t="s">
        <v>33</v>
      </c>
      <c r="O176" s="141">
        <v>1.4038999999999999</v>
      </c>
      <c r="P176" s="141">
        <f t="shared" ref="P176:P190" si="21">O176*H176</f>
        <v>8.4233999999999991</v>
      </c>
      <c r="Q176" s="141">
        <v>8.5055000000000006E-2</v>
      </c>
      <c r="R176" s="141">
        <f t="shared" ref="R176:R190" si="22">Q176*H176</f>
        <v>0.51033000000000006</v>
      </c>
      <c r="S176" s="141">
        <v>0</v>
      </c>
      <c r="T176" s="142">
        <f t="shared" ref="T176:T190" si="23">S176*H176</f>
        <v>0</v>
      </c>
      <c r="AR176" s="143" t="s">
        <v>121</v>
      </c>
      <c r="AT176" s="143" t="s">
        <v>117</v>
      </c>
      <c r="AU176" s="143" t="s">
        <v>122</v>
      </c>
      <c r="AY176" s="13" t="s">
        <v>115</v>
      </c>
      <c r="BE176" s="144">
        <f t="shared" ref="BE176:BE190" si="24">IF(N176="základná",J176,0)</f>
        <v>0</v>
      </c>
      <c r="BF176" s="144">
        <f t="shared" ref="BF176:BF190" si="25">IF(N176="znížená",J176,0)</f>
        <v>0</v>
      </c>
      <c r="BG176" s="144">
        <f t="shared" ref="BG176:BG190" si="26">IF(N176="zákl. prenesená",J176,0)</f>
        <v>0</v>
      </c>
      <c r="BH176" s="144">
        <f t="shared" ref="BH176:BH190" si="27">IF(N176="zníž. prenesená",J176,0)</f>
        <v>0</v>
      </c>
      <c r="BI176" s="144">
        <f t="shared" ref="BI176:BI190" si="28">IF(N176="nulová",J176,0)</f>
        <v>0</v>
      </c>
      <c r="BJ176" s="13" t="s">
        <v>122</v>
      </c>
      <c r="BK176" s="144">
        <f t="shared" ref="BK176:BK190" si="29">ROUND(I176*H176,2)</f>
        <v>0</v>
      </c>
      <c r="BL176" s="13" t="s">
        <v>121</v>
      </c>
      <c r="BM176" s="143" t="s">
        <v>258</v>
      </c>
    </row>
    <row r="177" spans="2:65" s="1" customFormat="1" ht="21.75" customHeight="1">
      <c r="B177" s="131"/>
      <c r="C177" s="132" t="s">
        <v>198</v>
      </c>
      <c r="D177" s="132" t="s">
        <v>117</v>
      </c>
      <c r="E177" s="133" t="s">
        <v>259</v>
      </c>
      <c r="F177" s="134" t="s">
        <v>260</v>
      </c>
      <c r="G177" s="135" t="s">
        <v>142</v>
      </c>
      <c r="H177" s="136">
        <v>23.32</v>
      </c>
      <c r="I177" s="159"/>
      <c r="J177" s="137">
        <f t="shared" si="20"/>
        <v>0</v>
      </c>
      <c r="K177" s="138"/>
      <c r="L177" s="25"/>
      <c r="M177" s="139" t="s">
        <v>1</v>
      </c>
      <c r="N177" s="140" t="s">
        <v>33</v>
      </c>
      <c r="O177" s="141">
        <v>0.94599999999999995</v>
      </c>
      <c r="P177" s="141">
        <f t="shared" si="21"/>
        <v>22.06072</v>
      </c>
      <c r="Q177" s="141">
        <v>0</v>
      </c>
      <c r="R177" s="141">
        <f t="shared" si="22"/>
        <v>0</v>
      </c>
      <c r="S177" s="141">
        <v>6.3E-2</v>
      </c>
      <c r="T177" s="142">
        <f t="shared" si="23"/>
        <v>1.46916</v>
      </c>
      <c r="AR177" s="143" t="s">
        <v>121</v>
      </c>
      <c r="AT177" s="143" t="s">
        <v>117</v>
      </c>
      <c r="AU177" s="143" t="s">
        <v>122</v>
      </c>
      <c r="AY177" s="13" t="s">
        <v>115</v>
      </c>
      <c r="BE177" s="144">
        <f t="shared" si="24"/>
        <v>0</v>
      </c>
      <c r="BF177" s="144">
        <f t="shared" si="25"/>
        <v>0</v>
      </c>
      <c r="BG177" s="144">
        <f t="shared" si="26"/>
        <v>0</v>
      </c>
      <c r="BH177" s="144">
        <f t="shared" si="27"/>
        <v>0</v>
      </c>
      <c r="BI177" s="144">
        <f t="shared" si="28"/>
        <v>0</v>
      </c>
      <c r="BJ177" s="13" t="s">
        <v>122</v>
      </c>
      <c r="BK177" s="144">
        <f t="shared" si="29"/>
        <v>0</v>
      </c>
      <c r="BL177" s="13" t="s">
        <v>121</v>
      </c>
      <c r="BM177" s="143" t="s">
        <v>261</v>
      </c>
    </row>
    <row r="178" spans="2:65" s="1" customFormat="1" ht="16.5" customHeight="1">
      <c r="B178" s="131"/>
      <c r="C178" s="132" t="s">
        <v>262</v>
      </c>
      <c r="D178" s="132" t="s">
        <v>117</v>
      </c>
      <c r="E178" s="133" t="s">
        <v>263</v>
      </c>
      <c r="F178" s="134" t="s">
        <v>264</v>
      </c>
      <c r="G178" s="135" t="s">
        <v>142</v>
      </c>
      <c r="H178" s="136">
        <v>5.7</v>
      </c>
      <c r="I178" s="159"/>
      <c r="J178" s="137">
        <f t="shared" si="20"/>
        <v>0</v>
      </c>
      <c r="K178" s="138"/>
      <c r="L178" s="25"/>
      <c r="M178" s="139" t="s">
        <v>1</v>
      </c>
      <c r="N178" s="140" t="s">
        <v>33</v>
      </c>
      <c r="O178" s="141">
        <v>0</v>
      </c>
      <c r="P178" s="141">
        <f t="shared" si="21"/>
        <v>0</v>
      </c>
      <c r="Q178" s="141">
        <v>0</v>
      </c>
      <c r="R178" s="141">
        <f t="shared" si="22"/>
        <v>0</v>
      </c>
      <c r="S178" s="141">
        <v>0</v>
      </c>
      <c r="T178" s="142">
        <f t="shared" si="23"/>
        <v>0</v>
      </c>
      <c r="AR178" s="143" t="s">
        <v>121</v>
      </c>
      <c r="AT178" s="143" t="s">
        <v>117</v>
      </c>
      <c r="AU178" s="143" t="s">
        <v>122</v>
      </c>
      <c r="AY178" s="13" t="s">
        <v>115</v>
      </c>
      <c r="BE178" s="144">
        <f t="shared" si="24"/>
        <v>0</v>
      </c>
      <c r="BF178" s="144">
        <f t="shared" si="25"/>
        <v>0</v>
      </c>
      <c r="BG178" s="144">
        <f t="shared" si="26"/>
        <v>0</v>
      </c>
      <c r="BH178" s="144">
        <f t="shared" si="27"/>
        <v>0</v>
      </c>
      <c r="BI178" s="144">
        <f t="shared" si="28"/>
        <v>0</v>
      </c>
      <c r="BJ178" s="13" t="s">
        <v>122</v>
      </c>
      <c r="BK178" s="144">
        <f t="shared" si="29"/>
        <v>0</v>
      </c>
      <c r="BL178" s="13" t="s">
        <v>121</v>
      </c>
      <c r="BM178" s="143" t="s">
        <v>265</v>
      </c>
    </row>
    <row r="179" spans="2:65" s="1" customFormat="1" ht="24.2" customHeight="1">
      <c r="B179" s="131"/>
      <c r="C179" s="132" t="s">
        <v>202</v>
      </c>
      <c r="D179" s="132" t="s">
        <v>117</v>
      </c>
      <c r="E179" s="133" t="s">
        <v>266</v>
      </c>
      <c r="F179" s="134" t="s">
        <v>267</v>
      </c>
      <c r="G179" s="135" t="s">
        <v>142</v>
      </c>
      <c r="H179" s="136">
        <v>5.7</v>
      </c>
      <c r="I179" s="159"/>
      <c r="J179" s="137">
        <f t="shared" si="20"/>
        <v>0</v>
      </c>
      <c r="K179" s="138"/>
      <c r="L179" s="25"/>
      <c r="M179" s="139" t="s">
        <v>1</v>
      </c>
      <c r="N179" s="140" t="s">
        <v>33</v>
      </c>
      <c r="O179" s="141">
        <v>0.22900000000000001</v>
      </c>
      <c r="P179" s="141">
        <f t="shared" si="21"/>
        <v>1.3053000000000001</v>
      </c>
      <c r="Q179" s="141">
        <v>0</v>
      </c>
      <c r="R179" s="141">
        <f t="shared" si="22"/>
        <v>0</v>
      </c>
      <c r="S179" s="141">
        <v>0</v>
      </c>
      <c r="T179" s="142">
        <f t="shared" si="23"/>
        <v>0</v>
      </c>
      <c r="AR179" s="143" t="s">
        <v>121</v>
      </c>
      <c r="AT179" s="143" t="s">
        <v>117</v>
      </c>
      <c r="AU179" s="143" t="s">
        <v>122</v>
      </c>
      <c r="AY179" s="13" t="s">
        <v>115</v>
      </c>
      <c r="BE179" s="144">
        <f t="shared" si="24"/>
        <v>0</v>
      </c>
      <c r="BF179" s="144">
        <f t="shared" si="25"/>
        <v>0</v>
      </c>
      <c r="BG179" s="144">
        <f t="shared" si="26"/>
        <v>0</v>
      </c>
      <c r="BH179" s="144">
        <f t="shared" si="27"/>
        <v>0</v>
      </c>
      <c r="BI179" s="144">
        <f t="shared" si="28"/>
        <v>0</v>
      </c>
      <c r="BJ179" s="13" t="s">
        <v>122</v>
      </c>
      <c r="BK179" s="144">
        <f t="shared" si="29"/>
        <v>0</v>
      </c>
      <c r="BL179" s="13" t="s">
        <v>121</v>
      </c>
      <c r="BM179" s="143" t="s">
        <v>268</v>
      </c>
    </row>
    <row r="180" spans="2:65" s="1" customFormat="1" ht="24.2" customHeight="1">
      <c r="B180" s="131"/>
      <c r="C180" s="132" t="s">
        <v>269</v>
      </c>
      <c r="D180" s="132" t="s">
        <v>117</v>
      </c>
      <c r="E180" s="133" t="s">
        <v>270</v>
      </c>
      <c r="F180" s="134" t="s">
        <v>271</v>
      </c>
      <c r="G180" s="135" t="s">
        <v>142</v>
      </c>
      <c r="H180" s="136">
        <v>6</v>
      </c>
      <c r="I180" s="159"/>
      <c r="J180" s="137">
        <f t="shared" si="20"/>
        <v>0</v>
      </c>
      <c r="K180" s="138"/>
      <c r="L180" s="25"/>
      <c r="M180" s="139" t="s">
        <v>1</v>
      </c>
      <c r="N180" s="140" t="s">
        <v>33</v>
      </c>
      <c r="O180" s="141">
        <v>0.54700000000000004</v>
      </c>
      <c r="P180" s="141">
        <f t="shared" si="21"/>
        <v>3.282</v>
      </c>
      <c r="Q180" s="141">
        <v>0</v>
      </c>
      <c r="R180" s="141">
        <f t="shared" si="22"/>
        <v>0</v>
      </c>
      <c r="S180" s="141">
        <v>7.2999999999999995E-2</v>
      </c>
      <c r="T180" s="142">
        <f t="shared" si="23"/>
        <v>0.43799999999999994</v>
      </c>
      <c r="AR180" s="143" t="s">
        <v>121</v>
      </c>
      <c r="AT180" s="143" t="s">
        <v>117</v>
      </c>
      <c r="AU180" s="143" t="s">
        <v>122</v>
      </c>
      <c r="AY180" s="13" t="s">
        <v>115</v>
      </c>
      <c r="BE180" s="144">
        <f t="shared" si="24"/>
        <v>0</v>
      </c>
      <c r="BF180" s="144">
        <f t="shared" si="25"/>
        <v>0</v>
      </c>
      <c r="BG180" s="144">
        <f t="shared" si="26"/>
        <v>0</v>
      </c>
      <c r="BH180" s="144">
        <f t="shared" si="27"/>
        <v>0</v>
      </c>
      <c r="BI180" s="144">
        <f t="shared" si="28"/>
        <v>0</v>
      </c>
      <c r="BJ180" s="13" t="s">
        <v>122</v>
      </c>
      <c r="BK180" s="144">
        <f t="shared" si="29"/>
        <v>0</v>
      </c>
      <c r="BL180" s="13" t="s">
        <v>121</v>
      </c>
      <c r="BM180" s="143" t="s">
        <v>272</v>
      </c>
    </row>
    <row r="181" spans="2:65" s="1" customFormat="1" ht="33" customHeight="1">
      <c r="B181" s="131"/>
      <c r="C181" s="132" t="s">
        <v>206</v>
      </c>
      <c r="D181" s="132" t="s">
        <v>117</v>
      </c>
      <c r="E181" s="133" t="s">
        <v>273</v>
      </c>
      <c r="F181" s="134" t="s">
        <v>274</v>
      </c>
      <c r="G181" s="135" t="s">
        <v>142</v>
      </c>
      <c r="H181" s="136">
        <v>23.32</v>
      </c>
      <c r="I181" s="159"/>
      <c r="J181" s="137">
        <f t="shared" si="20"/>
        <v>0</v>
      </c>
      <c r="K181" s="138"/>
      <c r="L181" s="25"/>
      <c r="M181" s="139" t="s">
        <v>1</v>
      </c>
      <c r="N181" s="140" t="s">
        <v>33</v>
      </c>
      <c r="O181" s="141">
        <v>9.7619999999999998E-2</v>
      </c>
      <c r="P181" s="141">
        <f t="shared" si="21"/>
        <v>2.2764983999999999</v>
      </c>
      <c r="Q181" s="141">
        <v>0</v>
      </c>
      <c r="R181" s="141">
        <f t="shared" si="22"/>
        <v>0</v>
      </c>
      <c r="S181" s="141">
        <v>0.01</v>
      </c>
      <c r="T181" s="142">
        <f t="shared" si="23"/>
        <v>0.23320000000000002</v>
      </c>
      <c r="AR181" s="143" t="s">
        <v>121</v>
      </c>
      <c r="AT181" s="143" t="s">
        <v>117</v>
      </c>
      <c r="AU181" s="143" t="s">
        <v>122</v>
      </c>
      <c r="AY181" s="13" t="s">
        <v>115</v>
      </c>
      <c r="BE181" s="144">
        <f t="shared" si="24"/>
        <v>0</v>
      </c>
      <c r="BF181" s="144">
        <f t="shared" si="25"/>
        <v>0</v>
      </c>
      <c r="BG181" s="144">
        <f t="shared" si="26"/>
        <v>0</v>
      </c>
      <c r="BH181" s="144">
        <f t="shared" si="27"/>
        <v>0</v>
      </c>
      <c r="BI181" s="144">
        <f t="shared" si="28"/>
        <v>0</v>
      </c>
      <c r="BJ181" s="13" t="s">
        <v>122</v>
      </c>
      <c r="BK181" s="144">
        <f t="shared" si="29"/>
        <v>0</v>
      </c>
      <c r="BL181" s="13" t="s">
        <v>121</v>
      </c>
      <c r="BM181" s="143" t="s">
        <v>275</v>
      </c>
    </row>
    <row r="182" spans="2:65" s="1" customFormat="1" ht="33" customHeight="1">
      <c r="B182" s="131"/>
      <c r="C182" s="132" t="s">
        <v>276</v>
      </c>
      <c r="D182" s="132" t="s">
        <v>117</v>
      </c>
      <c r="E182" s="133" t="s">
        <v>277</v>
      </c>
      <c r="F182" s="134" t="s">
        <v>278</v>
      </c>
      <c r="G182" s="135" t="s">
        <v>142</v>
      </c>
      <c r="H182" s="136">
        <v>23.32</v>
      </c>
      <c r="I182" s="159"/>
      <c r="J182" s="137">
        <f t="shared" si="20"/>
        <v>0</v>
      </c>
      <c r="K182" s="138"/>
      <c r="L182" s="25"/>
      <c r="M182" s="139" t="s">
        <v>1</v>
      </c>
      <c r="N182" s="140" t="s">
        <v>33</v>
      </c>
      <c r="O182" s="141">
        <v>0.25383</v>
      </c>
      <c r="P182" s="141">
        <f t="shared" si="21"/>
        <v>5.9193156</v>
      </c>
      <c r="Q182" s="141">
        <v>0</v>
      </c>
      <c r="R182" s="141">
        <f t="shared" si="22"/>
        <v>0</v>
      </c>
      <c r="S182" s="141">
        <v>4.5999999999999999E-2</v>
      </c>
      <c r="T182" s="142">
        <f t="shared" si="23"/>
        <v>1.0727199999999999</v>
      </c>
      <c r="AR182" s="143" t="s">
        <v>121</v>
      </c>
      <c r="AT182" s="143" t="s">
        <v>117</v>
      </c>
      <c r="AU182" s="143" t="s">
        <v>122</v>
      </c>
      <c r="AY182" s="13" t="s">
        <v>115</v>
      </c>
      <c r="BE182" s="144">
        <f t="shared" si="24"/>
        <v>0</v>
      </c>
      <c r="BF182" s="144">
        <f t="shared" si="25"/>
        <v>0</v>
      </c>
      <c r="BG182" s="144">
        <f t="shared" si="26"/>
        <v>0</v>
      </c>
      <c r="BH182" s="144">
        <f t="shared" si="27"/>
        <v>0</v>
      </c>
      <c r="BI182" s="144">
        <f t="shared" si="28"/>
        <v>0</v>
      </c>
      <c r="BJ182" s="13" t="s">
        <v>122</v>
      </c>
      <c r="BK182" s="144">
        <f t="shared" si="29"/>
        <v>0</v>
      </c>
      <c r="BL182" s="13" t="s">
        <v>121</v>
      </c>
      <c r="BM182" s="143" t="s">
        <v>279</v>
      </c>
    </row>
    <row r="183" spans="2:65" s="1" customFormat="1" ht="24.2" customHeight="1">
      <c r="B183" s="131"/>
      <c r="C183" s="132" t="s">
        <v>211</v>
      </c>
      <c r="D183" s="132" t="s">
        <v>117</v>
      </c>
      <c r="E183" s="133" t="s">
        <v>280</v>
      </c>
      <c r="F183" s="134" t="s">
        <v>281</v>
      </c>
      <c r="G183" s="135" t="s">
        <v>142</v>
      </c>
      <c r="H183" s="136">
        <v>23.32</v>
      </c>
      <c r="I183" s="159"/>
      <c r="J183" s="137">
        <f t="shared" si="20"/>
        <v>0</v>
      </c>
      <c r="K183" s="138"/>
      <c r="L183" s="25"/>
      <c r="M183" s="139" t="s">
        <v>1</v>
      </c>
      <c r="N183" s="140" t="s">
        <v>33</v>
      </c>
      <c r="O183" s="141">
        <v>0.22453999999999999</v>
      </c>
      <c r="P183" s="141">
        <f t="shared" si="21"/>
        <v>5.2362728000000001</v>
      </c>
      <c r="Q183" s="141">
        <v>0</v>
      </c>
      <c r="R183" s="141">
        <f t="shared" si="22"/>
        <v>0</v>
      </c>
      <c r="S183" s="141">
        <v>0.05</v>
      </c>
      <c r="T183" s="142">
        <f t="shared" si="23"/>
        <v>1.1660000000000001</v>
      </c>
      <c r="AR183" s="143" t="s">
        <v>121</v>
      </c>
      <c r="AT183" s="143" t="s">
        <v>117</v>
      </c>
      <c r="AU183" s="143" t="s">
        <v>122</v>
      </c>
      <c r="AY183" s="13" t="s">
        <v>115</v>
      </c>
      <c r="BE183" s="144">
        <f t="shared" si="24"/>
        <v>0</v>
      </c>
      <c r="BF183" s="144">
        <f t="shared" si="25"/>
        <v>0</v>
      </c>
      <c r="BG183" s="144">
        <f t="shared" si="26"/>
        <v>0</v>
      </c>
      <c r="BH183" s="144">
        <f t="shared" si="27"/>
        <v>0</v>
      </c>
      <c r="BI183" s="144">
        <f t="shared" si="28"/>
        <v>0</v>
      </c>
      <c r="BJ183" s="13" t="s">
        <v>122</v>
      </c>
      <c r="BK183" s="144">
        <f t="shared" si="29"/>
        <v>0</v>
      </c>
      <c r="BL183" s="13" t="s">
        <v>121</v>
      </c>
      <c r="BM183" s="143" t="s">
        <v>282</v>
      </c>
    </row>
    <row r="184" spans="2:65" s="1" customFormat="1" ht="21.75" customHeight="1">
      <c r="B184" s="131"/>
      <c r="C184" s="132" t="s">
        <v>283</v>
      </c>
      <c r="D184" s="132" t="s">
        <v>117</v>
      </c>
      <c r="E184" s="133" t="s">
        <v>284</v>
      </c>
      <c r="F184" s="134" t="s">
        <v>285</v>
      </c>
      <c r="G184" s="135" t="s">
        <v>178</v>
      </c>
      <c r="H184" s="136">
        <v>7.5</v>
      </c>
      <c r="I184" s="159"/>
      <c r="J184" s="137">
        <f t="shared" si="20"/>
        <v>0</v>
      </c>
      <c r="K184" s="138"/>
      <c r="L184" s="25"/>
      <c r="M184" s="139" t="s">
        <v>1</v>
      </c>
      <c r="N184" s="140" t="s">
        <v>33</v>
      </c>
      <c r="O184" s="141">
        <v>0.59799999999999998</v>
      </c>
      <c r="P184" s="141">
        <f t="shared" si="21"/>
        <v>4.4849999999999994</v>
      </c>
      <c r="Q184" s="141">
        <v>0</v>
      </c>
      <c r="R184" s="141">
        <f t="shared" si="22"/>
        <v>0</v>
      </c>
      <c r="S184" s="141">
        <v>0</v>
      </c>
      <c r="T184" s="142">
        <f t="shared" si="23"/>
        <v>0</v>
      </c>
      <c r="AR184" s="143" t="s">
        <v>121</v>
      </c>
      <c r="AT184" s="143" t="s">
        <v>117</v>
      </c>
      <c r="AU184" s="143" t="s">
        <v>122</v>
      </c>
      <c r="AY184" s="13" t="s">
        <v>115</v>
      </c>
      <c r="BE184" s="144">
        <f t="shared" si="24"/>
        <v>0</v>
      </c>
      <c r="BF184" s="144">
        <f t="shared" si="25"/>
        <v>0</v>
      </c>
      <c r="BG184" s="144">
        <f t="shared" si="26"/>
        <v>0</v>
      </c>
      <c r="BH184" s="144">
        <f t="shared" si="27"/>
        <v>0</v>
      </c>
      <c r="BI184" s="144">
        <f t="shared" si="28"/>
        <v>0</v>
      </c>
      <c r="BJ184" s="13" t="s">
        <v>122</v>
      </c>
      <c r="BK184" s="144">
        <f t="shared" si="29"/>
        <v>0</v>
      </c>
      <c r="BL184" s="13" t="s">
        <v>121</v>
      </c>
      <c r="BM184" s="143" t="s">
        <v>286</v>
      </c>
    </row>
    <row r="185" spans="2:65" s="1" customFormat="1" ht="24.2" customHeight="1">
      <c r="B185" s="131"/>
      <c r="C185" s="132" t="s">
        <v>214</v>
      </c>
      <c r="D185" s="132" t="s">
        <v>117</v>
      </c>
      <c r="E185" s="133" t="s">
        <v>287</v>
      </c>
      <c r="F185" s="134" t="s">
        <v>288</v>
      </c>
      <c r="G185" s="135" t="s">
        <v>178</v>
      </c>
      <c r="H185" s="136">
        <v>67.5</v>
      </c>
      <c r="I185" s="159"/>
      <c r="J185" s="137">
        <f t="shared" si="20"/>
        <v>0</v>
      </c>
      <c r="K185" s="138"/>
      <c r="L185" s="25"/>
      <c r="M185" s="139" t="s">
        <v>1</v>
      </c>
      <c r="N185" s="140" t="s">
        <v>33</v>
      </c>
      <c r="O185" s="141">
        <v>7.0000000000000001E-3</v>
      </c>
      <c r="P185" s="141">
        <f t="shared" si="21"/>
        <v>0.47250000000000003</v>
      </c>
      <c r="Q185" s="141">
        <v>0</v>
      </c>
      <c r="R185" s="141">
        <f t="shared" si="22"/>
        <v>0</v>
      </c>
      <c r="S185" s="141">
        <v>0</v>
      </c>
      <c r="T185" s="142">
        <f t="shared" si="23"/>
        <v>0</v>
      </c>
      <c r="AR185" s="143" t="s">
        <v>121</v>
      </c>
      <c r="AT185" s="143" t="s">
        <v>117</v>
      </c>
      <c r="AU185" s="143" t="s">
        <v>122</v>
      </c>
      <c r="AY185" s="13" t="s">
        <v>115</v>
      </c>
      <c r="BE185" s="144">
        <f t="shared" si="24"/>
        <v>0</v>
      </c>
      <c r="BF185" s="144">
        <f t="shared" si="25"/>
        <v>0</v>
      </c>
      <c r="BG185" s="144">
        <f t="shared" si="26"/>
        <v>0</v>
      </c>
      <c r="BH185" s="144">
        <f t="shared" si="27"/>
        <v>0</v>
      </c>
      <c r="BI185" s="144">
        <f t="shared" si="28"/>
        <v>0</v>
      </c>
      <c r="BJ185" s="13" t="s">
        <v>122</v>
      </c>
      <c r="BK185" s="144">
        <f t="shared" si="29"/>
        <v>0</v>
      </c>
      <c r="BL185" s="13" t="s">
        <v>121</v>
      </c>
      <c r="BM185" s="143" t="s">
        <v>289</v>
      </c>
    </row>
    <row r="186" spans="2:65" s="1" customFormat="1" ht="24.2" customHeight="1">
      <c r="B186" s="131"/>
      <c r="C186" s="132" t="s">
        <v>290</v>
      </c>
      <c r="D186" s="132" t="s">
        <v>117</v>
      </c>
      <c r="E186" s="133" t="s">
        <v>291</v>
      </c>
      <c r="F186" s="134" t="s">
        <v>292</v>
      </c>
      <c r="G186" s="135" t="s">
        <v>142</v>
      </c>
      <c r="H186" s="136">
        <v>20</v>
      </c>
      <c r="I186" s="159"/>
      <c r="J186" s="137">
        <f t="shared" si="20"/>
        <v>0</v>
      </c>
      <c r="K186" s="138"/>
      <c r="L186" s="25"/>
      <c r="M186" s="139" t="s">
        <v>1</v>
      </c>
      <c r="N186" s="140" t="s">
        <v>33</v>
      </c>
      <c r="O186" s="141">
        <v>0.252</v>
      </c>
      <c r="P186" s="141">
        <f t="shared" si="21"/>
        <v>5.04</v>
      </c>
      <c r="Q186" s="141">
        <v>7.5953530000000005E-2</v>
      </c>
      <c r="R186" s="141">
        <f t="shared" si="22"/>
        <v>1.5190706</v>
      </c>
      <c r="S186" s="141">
        <v>0</v>
      </c>
      <c r="T186" s="142">
        <f t="shared" si="23"/>
        <v>0</v>
      </c>
      <c r="AR186" s="143" t="s">
        <v>121</v>
      </c>
      <c r="AT186" s="143" t="s">
        <v>117</v>
      </c>
      <c r="AU186" s="143" t="s">
        <v>122</v>
      </c>
      <c r="AY186" s="13" t="s">
        <v>115</v>
      </c>
      <c r="BE186" s="144">
        <f t="shared" si="24"/>
        <v>0</v>
      </c>
      <c r="BF186" s="144">
        <f t="shared" si="25"/>
        <v>0</v>
      </c>
      <c r="BG186" s="144">
        <f t="shared" si="26"/>
        <v>0</v>
      </c>
      <c r="BH186" s="144">
        <f t="shared" si="27"/>
        <v>0</v>
      </c>
      <c r="BI186" s="144">
        <f t="shared" si="28"/>
        <v>0</v>
      </c>
      <c r="BJ186" s="13" t="s">
        <v>122</v>
      </c>
      <c r="BK186" s="144">
        <f t="shared" si="29"/>
        <v>0</v>
      </c>
      <c r="BL186" s="13" t="s">
        <v>121</v>
      </c>
      <c r="BM186" s="143" t="s">
        <v>293</v>
      </c>
    </row>
    <row r="187" spans="2:65" s="1" customFormat="1" ht="24.2" customHeight="1">
      <c r="B187" s="131"/>
      <c r="C187" s="132" t="s">
        <v>218</v>
      </c>
      <c r="D187" s="132" t="s">
        <v>117</v>
      </c>
      <c r="E187" s="133" t="s">
        <v>294</v>
      </c>
      <c r="F187" s="134" t="s">
        <v>295</v>
      </c>
      <c r="G187" s="135" t="s">
        <v>142</v>
      </c>
      <c r="H187" s="136">
        <v>5.7</v>
      </c>
      <c r="I187" s="159"/>
      <c r="J187" s="137">
        <f t="shared" si="20"/>
        <v>0</v>
      </c>
      <c r="K187" s="138"/>
      <c r="L187" s="25"/>
      <c r="M187" s="139" t="s">
        <v>1</v>
      </c>
      <c r="N187" s="140" t="s">
        <v>33</v>
      </c>
      <c r="O187" s="141">
        <v>0.27600999999999998</v>
      </c>
      <c r="P187" s="141">
        <f t="shared" si="21"/>
        <v>1.5732569999999999</v>
      </c>
      <c r="Q187" s="141">
        <v>4.6999999999999997E-5</v>
      </c>
      <c r="R187" s="141">
        <f t="shared" si="22"/>
        <v>2.6790000000000001E-4</v>
      </c>
      <c r="S187" s="141">
        <v>0</v>
      </c>
      <c r="T187" s="142">
        <f t="shared" si="23"/>
        <v>0</v>
      </c>
      <c r="AR187" s="143" t="s">
        <v>121</v>
      </c>
      <c r="AT187" s="143" t="s">
        <v>117</v>
      </c>
      <c r="AU187" s="143" t="s">
        <v>122</v>
      </c>
      <c r="AY187" s="13" t="s">
        <v>115</v>
      </c>
      <c r="BE187" s="144">
        <f t="shared" si="24"/>
        <v>0</v>
      </c>
      <c r="BF187" s="144">
        <f t="shared" si="25"/>
        <v>0</v>
      </c>
      <c r="BG187" s="144">
        <f t="shared" si="26"/>
        <v>0</v>
      </c>
      <c r="BH187" s="144">
        <f t="shared" si="27"/>
        <v>0</v>
      </c>
      <c r="BI187" s="144">
        <f t="shared" si="28"/>
        <v>0</v>
      </c>
      <c r="BJ187" s="13" t="s">
        <v>122</v>
      </c>
      <c r="BK187" s="144">
        <f t="shared" si="29"/>
        <v>0</v>
      </c>
      <c r="BL187" s="13" t="s">
        <v>121</v>
      </c>
      <c r="BM187" s="143" t="s">
        <v>296</v>
      </c>
    </row>
    <row r="188" spans="2:65" s="1" customFormat="1" ht="24.2" customHeight="1">
      <c r="B188" s="131"/>
      <c r="C188" s="132" t="s">
        <v>297</v>
      </c>
      <c r="D188" s="132" t="s">
        <v>117</v>
      </c>
      <c r="E188" s="133" t="s">
        <v>298</v>
      </c>
      <c r="F188" s="134" t="s">
        <v>299</v>
      </c>
      <c r="G188" s="135" t="s">
        <v>178</v>
      </c>
      <c r="H188" s="136">
        <v>7.5</v>
      </c>
      <c r="I188" s="159"/>
      <c r="J188" s="137">
        <f t="shared" si="20"/>
        <v>0</v>
      </c>
      <c r="K188" s="138"/>
      <c r="L188" s="25"/>
      <c r="M188" s="139" t="s">
        <v>1</v>
      </c>
      <c r="N188" s="140" t="s">
        <v>33</v>
      </c>
      <c r="O188" s="141">
        <v>0.89</v>
      </c>
      <c r="P188" s="141">
        <f t="shared" si="21"/>
        <v>6.6749999999999998</v>
      </c>
      <c r="Q188" s="141">
        <v>0</v>
      </c>
      <c r="R188" s="141">
        <f t="shared" si="22"/>
        <v>0</v>
      </c>
      <c r="S188" s="141">
        <v>0</v>
      </c>
      <c r="T188" s="142">
        <f t="shared" si="23"/>
        <v>0</v>
      </c>
      <c r="AR188" s="143" t="s">
        <v>121</v>
      </c>
      <c r="AT188" s="143" t="s">
        <v>117</v>
      </c>
      <c r="AU188" s="143" t="s">
        <v>122</v>
      </c>
      <c r="AY188" s="13" t="s">
        <v>115</v>
      </c>
      <c r="BE188" s="144">
        <f t="shared" si="24"/>
        <v>0</v>
      </c>
      <c r="BF188" s="144">
        <f t="shared" si="25"/>
        <v>0</v>
      </c>
      <c r="BG188" s="144">
        <f t="shared" si="26"/>
        <v>0</v>
      </c>
      <c r="BH188" s="144">
        <f t="shared" si="27"/>
        <v>0</v>
      </c>
      <c r="BI188" s="144">
        <f t="shared" si="28"/>
        <v>0</v>
      </c>
      <c r="BJ188" s="13" t="s">
        <v>122</v>
      </c>
      <c r="BK188" s="144">
        <f t="shared" si="29"/>
        <v>0</v>
      </c>
      <c r="BL188" s="13" t="s">
        <v>121</v>
      </c>
      <c r="BM188" s="143" t="s">
        <v>300</v>
      </c>
    </row>
    <row r="189" spans="2:65" s="1" customFormat="1" ht="24.2" customHeight="1">
      <c r="B189" s="131"/>
      <c r="C189" s="132" t="s">
        <v>221</v>
      </c>
      <c r="D189" s="132" t="s">
        <v>117</v>
      </c>
      <c r="E189" s="133" t="s">
        <v>301</v>
      </c>
      <c r="F189" s="134" t="s">
        <v>302</v>
      </c>
      <c r="G189" s="135" t="s">
        <v>178</v>
      </c>
      <c r="H189" s="136">
        <v>7.5</v>
      </c>
      <c r="I189" s="159"/>
      <c r="J189" s="137">
        <f t="shared" si="20"/>
        <v>0</v>
      </c>
      <c r="K189" s="138"/>
      <c r="L189" s="25"/>
      <c r="M189" s="139" t="s">
        <v>1</v>
      </c>
      <c r="N189" s="140" t="s">
        <v>33</v>
      </c>
      <c r="O189" s="141">
        <v>0.14899999999999999</v>
      </c>
      <c r="P189" s="141">
        <f t="shared" si="21"/>
        <v>1.1174999999999999</v>
      </c>
      <c r="Q189" s="141">
        <v>0</v>
      </c>
      <c r="R189" s="141">
        <f t="shared" si="22"/>
        <v>0</v>
      </c>
      <c r="S189" s="141">
        <v>0</v>
      </c>
      <c r="T189" s="142">
        <f t="shared" si="23"/>
        <v>0</v>
      </c>
      <c r="AR189" s="143" t="s">
        <v>121</v>
      </c>
      <c r="AT189" s="143" t="s">
        <v>117</v>
      </c>
      <c r="AU189" s="143" t="s">
        <v>122</v>
      </c>
      <c r="AY189" s="13" t="s">
        <v>115</v>
      </c>
      <c r="BE189" s="144">
        <f t="shared" si="24"/>
        <v>0</v>
      </c>
      <c r="BF189" s="144">
        <f t="shared" si="25"/>
        <v>0</v>
      </c>
      <c r="BG189" s="144">
        <f t="shared" si="26"/>
        <v>0</v>
      </c>
      <c r="BH189" s="144">
        <f t="shared" si="27"/>
        <v>0</v>
      </c>
      <c r="BI189" s="144">
        <f t="shared" si="28"/>
        <v>0</v>
      </c>
      <c r="BJ189" s="13" t="s">
        <v>122</v>
      </c>
      <c r="BK189" s="144">
        <f t="shared" si="29"/>
        <v>0</v>
      </c>
      <c r="BL189" s="13" t="s">
        <v>121</v>
      </c>
      <c r="BM189" s="143" t="s">
        <v>303</v>
      </c>
    </row>
    <row r="190" spans="2:65" s="1" customFormat="1" ht="16.5" customHeight="1">
      <c r="B190" s="131"/>
      <c r="C190" s="132" t="s">
        <v>304</v>
      </c>
      <c r="D190" s="132" t="s">
        <v>117</v>
      </c>
      <c r="E190" s="133" t="s">
        <v>305</v>
      </c>
      <c r="F190" s="134" t="s">
        <v>306</v>
      </c>
      <c r="G190" s="135" t="s">
        <v>178</v>
      </c>
      <c r="H190" s="136">
        <v>7.5</v>
      </c>
      <c r="I190" s="159"/>
      <c r="J190" s="137">
        <f t="shared" si="20"/>
        <v>0</v>
      </c>
      <c r="K190" s="138"/>
      <c r="L190" s="25"/>
      <c r="M190" s="139" t="s">
        <v>1</v>
      </c>
      <c r="N190" s="140" t="s">
        <v>33</v>
      </c>
      <c r="O190" s="141">
        <v>0</v>
      </c>
      <c r="P190" s="141">
        <f t="shared" si="21"/>
        <v>0</v>
      </c>
      <c r="Q190" s="141">
        <v>0</v>
      </c>
      <c r="R190" s="141">
        <f t="shared" si="22"/>
        <v>0</v>
      </c>
      <c r="S190" s="141">
        <v>0</v>
      </c>
      <c r="T190" s="142">
        <f t="shared" si="23"/>
        <v>0</v>
      </c>
      <c r="AR190" s="143" t="s">
        <v>121</v>
      </c>
      <c r="AT190" s="143" t="s">
        <v>117</v>
      </c>
      <c r="AU190" s="143" t="s">
        <v>122</v>
      </c>
      <c r="AY190" s="13" t="s">
        <v>115</v>
      </c>
      <c r="BE190" s="144">
        <f t="shared" si="24"/>
        <v>0</v>
      </c>
      <c r="BF190" s="144">
        <f t="shared" si="25"/>
        <v>0</v>
      </c>
      <c r="BG190" s="144">
        <f t="shared" si="26"/>
        <v>0</v>
      </c>
      <c r="BH190" s="144">
        <f t="shared" si="27"/>
        <v>0</v>
      </c>
      <c r="BI190" s="144">
        <f t="shared" si="28"/>
        <v>0</v>
      </c>
      <c r="BJ190" s="13" t="s">
        <v>122</v>
      </c>
      <c r="BK190" s="144">
        <f t="shared" si="29"/>
        <v>0</v>
      </c>
      <c r="BL190" s="13" t="s">
        <v>121</v>
      </c>
      <c r="BM190" s="143" t="s">
        <v>307</v>
      </c>
    </row>
    <row r="191" spans="2:65" s="11" customFormat="1" ht="22.9" customHeight="1">
      <c r="B191" s="120"/>
      <c r="D191" s="121" t="s">
        <v>66</v>
      </c>
      <c r="E191" s="129" t="s">
        <v>308</v>
      </c>
      <c r="F191" s="129" t="s">
        <v>309</v>
      </c>
      <c r="J191" s="130">
        <f>BK191</f>
        <v>0</v>
      </c>
      <c r="L191" s="120"/>
      <c r="M191" s="124"/>
      <c r="P191" s="125">
        <f>P192</f>
        <v>45.208365000000001</v>
      </c>
      <c r="R191" s="125">
        <f>R192</f>
        <v>0</v>
      </c>
      <c r="T191" s="126">
        <f>T192</f>
        <v>0</v>
      </c>
      <c r="AR191" s="121" t="s">
        <v>74</v>
      </c>
      <c r="AT191" s="127" t="s">
        <v>66</v>
      </c>
      <c r="AU191" s="127" t="s">
        <v>74</v>
      </c>
      <c r="AY191" s="121" t="s">
        <v>115</v>
      </c>
      <c r="BK191" s="128">
        <f>BK192</f>
        <v>0</v>
      </c>
    </row>
    <row r="192" spans="2:65" s="1" customFormat="1" ht="24.2" customHeight="1">
      <c r="B192" s="131"/>
      <c r="C192" s="132" t="s">
        <v>225</v>
      </c>
      <c r="D192" s="132" t="s">
        <v>117</v>
      </c>
      <c r="E192" s="133" t="s">
        <v>310</v>
      </c>
      <c r="F192" s="134" t="s">
        <v>311</v>
      </c>
      <c r="G192" s="135" t="s">
        <v>178</v>
      </c>
      <c r="H192" s="136">
        <v>18.355</v>
      </c>
      <c r="I192" s="159"/>
      <c r="J192" s="137">
        <f>ROUND(I192*H192,2)</f>
        <v>0</v>
      </c>
      <c r="K192" s="138"/>
      <c r="L192" s="25"/>
      <c r="M192" s="139" t="s">
        <v>1</v>
      </c>
      <c r="N192" s="140" t="s">
        <v>33</v>
      </c>
      <c r="O192" s="141">
        <v>2.4630000000000001</v>
      </c>
      <c r="P192" s="141">
        <f>O192*H192</f>
        <v>45.208365000000001</v>
      </c>
      <c r="Q192" s="141">
        <v>0</v>
      </c>
      <c r="R192" s="141">
        <f>Q192*H192</f>
        <v>0</v>
      </c>
      <c r="S192" s="141">
        <v>0</v>
      </c>
      <c r="T192" s="142">
        <f>S192*H192</f>
        <v>0</v>
      </c>
      <c r="AR192" s="143" t="s">
        <v>121</v>
      </c>
      <c r="AT192" s="143" t="s">
        <v>117</v>
      </c>
      <c r="AU192" s="143" t="s">
        <v>122</v>
      </c>
      <c r="AY192" s="13" t="s">
        <v>115</v>
      </c>
      <c r="BE192" s="144">
        <f>IF(N192="základná",J192,0)</f>
        <v>0</v>
      </c>
      <c r="BF192" s="144">
        <f>IF(N192="znížená",J192,0)</f>
        <v>0</v>
      </c>
      <c r="BG192" s="144">
        <f>IF(N192="zákl. prenesená",J192,0)</f>
        <v>0</v>
      </c>
      <c r="BH192" s="144">
        <f>IF(N192="zníž. prenesená",J192,0)</f>
        <v>0</v>
      </c>
      <c r="BI192" s="144">
        <f>IF(N192="nulová",J192,0)</f>
        <v>0</v>
      </c>
      <c r="BJ192" s="13" t="s">
        <v>122</v>
      </c>
      <c r="BK192" s="144">
        <f>ROUND(I192*H192,2)</f>
        <v>0</v>
      </c>
      <c r="BL192" s="13" t="s">
        <v>121</v>
      </c>
      <c r="BM192" s="143" t="s">
        <v>312</v>
      </c>
    </row>
    <row r="193" spans="2:65" s="11" customFormat="1" ht="25.9" customHeight="1">
      <c r="B193" s="120"/>
      <c r="D193" s="121" t="s">
        <v>66</v>
      </c>
      <c r="E193" s="122" t="s">
        <v>313</v>
      </c>
      <c r="F193" s="122" t="s">
        <v>314</v>
      </c>
      <c r="J193" s="123">
        <f>BK193</f>
        <v>0</v>
      </c>
      <c r="L193" s="120"/>
      <c r="M193" s="124"/>
      <c r="P193" s="125">
        <f>P194</f>
        <v>6.5015599999999996</v>
      </c>
      <c r="R193" s="125">
        <f>R194</f>
        <v>4.2500000000000003E-2</v>
      </c>
      <c r="T193" s="126">
        <f>T194</f>
        <v>0</v>
      </c>
      <c r="AR193" s="121" t="s">
        <v>122</v>
      </c>
      <c r="AT193" s="127" t="s">
        <v>66</v>
      </c>
      <c r="AU193" s="127" t="s">
        <v>67</v>
      </c>
      <c r="AY193" s="121" t="s">
        <v>115</v>
      </c>
      <c r="BK193" s="128">
        <f>BK194</f>
        <v>0</v>
      </c>
    </row>
    <row r="194" spans="2:65" s="11" customFormat="1" ht="22.9" customHeight="1">
      <c r="B194" s="120"/>
      <c r="D194" s="121" t="s">
        <v>66</v>
      </c>
      <c r="E194" s="129" t="s">
        <v>315</v>
      </c>
      <c r="F194" s="129" t="s">
        <v>316</v>
      </c>
      <c r="J194" s="130">
        <f>BK194</f>
        <v>0</v>
      </c>
      <c r="L194" s="120"/>
      <c r="M194" s="124"/>
      <c r="P194" s="125">
        <f>SUM(P195:P199)</f>
        <v>6.5015599999999996</v>
      </c>
      <c r="R194" s="125">
        <f>SUM(R195:R199)</f>
        <v>4.2500000000000003E-2</v>
      </c>
      <c r="T194" s="126">
        <f>SUM(T195:T199)</f>
        <v>0</v>
      </c>
      <c r="AR194" s="121" t="s">
        <v>122</v>
      </c>
      <c r="AT194" s="127" t="s">
        <v>66</v>
      </c>
      <c r="AU194" s="127" t="s">
        <v>74</v>
      </c>
      <c r="AY194" s="121" t="s">
        <v>115</v>
      </c>
      <c r="BK194" s="128">
        <f>SUM(BK195:BK199)</f>
        <v>0</v>
      </c>
    </row>
    <row r="195" spans="2:65" s="1" customFormat="1" ht="24.2" customHeight="1">
      <c r="B195" s="131"/>
      <c r="C195" s="132" t="s">
        <v>317</v>
      </c>
      <c r="D195" s="132" t="s">
        <v>117</v>
      </c>
      <c r="E195" s="133" t="s">
        <v>318</v>
      </c>
      <c r="F195" s="134" t="s">
        <v>319</v>
      </c>
      <c r="G195" s="135" t="s">
        <v>142</v>
      </c>
      <c r="H195" s="136">
        <v>12</v>
      </c>
      <c r="I195" s="159"/>
      <c r="J195" s="137">
        <f>ROUND(I195*H195,2)</f>
        <v>0</v>
      </c>
      <c r="K195" s="138"/>
      <c r="L195" s="25"/>
      <c r="M195" s="139" t="s">
        <v>1</v>
      </c>
      <c r="N195" s="140" t="s">
        <v>33</v>
      </c>
      <c r="O195" s="141">
        <v>0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146</v>
      </c>
      <c r="AT195" s="143" t="s">
        <v>117</v>
      </c>
      <c r="AU195" s="143" t="s">
        <v>122</v>
      </c>
      <c r="AY195" s="13" t="s">
        <v>115</v>
      </c>
      <c r="BE195" s="144">
        <f>IF(N195="základná",J195,0)</f>
        <v>0</v>
      </c>
      <c r="BF195" s="144">
        <f>IF(N195="znížená",J195,0)</f>
        <v>0</v>
      </c>
      <c r="BG195" s="144">
        <f>IF(N195="zákl. prenesená",J195,0)</f>
        <v>0</v>
      </c>
      <c r="BH195" s="144">
        <f>IF(N195="zníž. prenesená",J195,0)</f>
        <v>0</v>
      </c>
      <c r="BI195" s="144">
        <f>IF(N195="nulová",J195,0)</f>
        <v>0</v>
      </c>
      <c r="BJ195" s="13" t="s">
        <v>122</v>
      </c>
      <c r="BK195" s="144">
        <f>ROUND(I195*H195,2)</f>
        <v>0</v>
      </c>
      <c r="BL195" s="13" t="s">
        <v>146</v>
      </c>
      <c r="BM195" s="143" t="s">
        <v>320</v>
      </c>
    </row>
    <row r="196" spans="2:65" s="1" customFormat="1" ht="24.2" customHeight="1">
      <c r="B196" s="131"/>
      <c r="C196" s="132" t="s">
        <v>228</v>
      </c>
      <c r="D196" s="132" t="s">
        <v>117</v>
      </c>
      <c r="E196" s="133" t="s">
        <v>321</v>
      </c>
      <c r="F196" s="134" t="s">
        <v>322</v>
      </c>
      <c r="G196" s="135" t="s">
        <v>142</v>
      </c>
      <c r="H196" s="136">
        <v>12</v>
      </c>
      <c r="I196" s="159"/>
      <c r="J196" s="137">
        <f>ROUND(I196*H196,2)</f>
        <v>0</v>
      </c>
      <c r="K196" s="138"/>
      <c r="L196" s="25"/>
      <c r="M196" s="139" t="s">
        <v>1</v>
      </c>
      <c r="N196" s="140" t="s">
        <v>33</v>
      </c>
      <c r="O196" s="141">
        <v>0.29337999999999997</v>
      </c>
      <c r="P196" s="141">
        <f>O196*H196</f>
        <v>3.5205599999999997</v>
      </c>
      <c r="Q196" s="141">
        <v>3.5000000000000001E-3</v>
      </c>
      <c r="R196" s="141">
        <f>Q196*H196</f>
        <v>4.2000000000000003E-2</v>
      </c>
      <c r="S196" s="141">
        <v>0</v>
      </c>
      <c r="T196" s="142">
        <f>S196*H196</f>
        <v>0</v>
      </c>
      <c r="AR196" s="143" t="s">
        <v>146</v>
      </c>
      <c r="AT196" s="143" t="s">
        <v>117</v>
      </c>
      <c r="AU196" s="143" t="s">
        <v>122</v>
      </c>
      <c r="AY196" s="13" t="s">
        <v>115</v>
      </c>
      <c r="BE196" s="144">
        <f>IF(N196="základná",J196,0)</f>
        <v>0</v>
      </c>
      <c r="BF196" s="144">
        <f>IF(N196="znížená",J196,0)</f>
        <v>0</v>
      </c>
      <c r="BG196" s="144">
        <f>IF(N196="zákl. prenesená",J196,0)</f>
        <v>0</v>
      </c>
      <c r="BH196" s="144">
        <f>IF(N196="zníž. prenesená",J196,0)</f>
        <v>0</v>
      </c>
      <c r="BI196" s="144">
        <f>IF(N196="nulová",J196,0)</f>
        <v>0</v>
      </c>
      <c r="BJ196" s="13" t="s">
        <v>122</v>
      </c>
      <c r="BK196" s="144">
        <f>ROUND(I196*H196,2)</f>
        <v>0</v>
      </c>
      <c r="BL196" s="13" t="s">
        <v>146</v>
      </c>
      <c r="BM196" s="143" t="s">
        <v>323</v>
      </c>
    </row>
    <row r="197" spans="2:65" s="1" customFormat="1" ht="16.5" customHeight="1">
      <c r="B197" s="131"/>
      <c r="C197" s="132" t="s">
        <v>324</v>
      </c>
      <c r="D197" s="132" t="s">
        <v>117</v>
      </c>
      <c r="E197" s="133" t="s">
        <v>325</v>
      </c>
      <c r="F197" s="134" t="s">
        <v>326</v>
      </c>
      <c r="G197" s="135" t="s">
        <v>142</v>
      </c>
      <c r="H197" s="136">
        <v>20</v>
      </c>
      <c r="I197" s="159"/>
      <c r="J197" s="137">
        <f>ROUND(I197*H197,2)</f>
        <v>0</v>
      </c>
      <c r="K197" s="138"/>
      <c r="L197" s="25"/>
      <c r="M197" s="139" t="s">
        <v>1</v>
      </c>
      <c r="N197" s="140" t="s">
        <v>33</v>
      </c>
      <c r="O197" s="141">
        <v>0.14904999999999999</v>
      </c>
      <c r="P197" s="141">
        <f>O197*H197</f>
        <v>2.9809999999999999</v>
      </c>
      <c r="Q197" s="141">
        <v>2.5000000000000001E-5</v>
      </c>
      <c r="R197" s="141">
        <f>Q197*H197</f>
        <v>5.0000000000000001E-4</v>
      </c>
      <c r="S197" s="141">
        <v>0</v>
      </c>
      <c r="T197" s="142">
        <f>S197*H197</f>
        <v>0</v>
      </c>
      <c r="AR197" s="143" t="s">
        <v>146</v>
      </c>
      <c r="AT197" s="143" t="s">
        <v>117</v>
      </c>
      <c r="AU197" s="143" t="s">
        <v>122</v>
      </c>
      <c r="AY197" s="13" t="s">
        <v>115</v>
      </c>
      <c r="BE197" s="144">
        <f>IF(N197="základná",J197,0)</f>
        <v>0</v>
      </c>
      <c r="BF197" s="144">
        <f>IF(N197="znížená",J197,0)</f>
        <v>0</v>
      </c>
      <c r="BG197" s="144">
        <f>IF(N197="zákl. prenesená",J197,0)</f>
        <v>0</v>
      </c>
      <c r="BH197" s="144">
        <f>IF(N197="zníž. prenesená",J197,0)</f>
        <v>0</v>
      </c>
      <c r="BI197" s="144">
        <f>IF(N197="nulová",J197,0)</f>
        <v>0</v>
      </c>
      <c r="BJ197" s="13" t="s">
        <v>122</v>
      </c>
      <c r="BK197" s="144">
        <f>ROUND(I197*H197,2)</f>
        <v>0</v>
      </c>
      <c r="BL197" s="13" t="s">
        <v>146</v>
      </c>
      <c r="BM197" s="143" t="s">
        <v>327</v>
      </c>
    </row>
    <row r="198" spans="2:65" s="1" customFormat="1" ht="16.5" customHeight="1">
      <c r="B198" s="131"/>
      <c r="C198" s="145" t="s">
        <v>232</v>
      </c>
      <c r="D198" s="145" t="s">
        <v>180</v>
      </c>
      <c r="E198" s="146" t="s">
        <v>328</v>
      </c>
      <c r="F198" s="147" t="s">
        <v>329</v>
      </c>
      <c r="G198" s="148" t="s">
        <v>142</v>
      </c>
      <c r="H198" s="149">
        <v>20</v>
      </c>
      <c r="I198" s="160"/>
      <c r="J198" s="150">
        <f>ROUND(I198*H198,2)</f>
        <v>0</v>
      </c>
      <c r="K198" s="151"/>
      <c r="L198" s="152"/>
      <c r="M198" s="153" t="s">
        <v>1</v>
      </c>
      <c r="N198" s="154" t="s">
        <v>33</v>
      </c>
      <c r="O198" s="141">
        <v>0</v>
      </c>
      <c r="P198" s="141">
        <f>O198*H198</f>
        <v>0</v>
      </c>
      <c r="Q198" s="141">
        <v>0</v>
      </c>
      <c r="R198" s="141">
        <f>Q198*H198</f>
        <v>0</v>
      </c>
      <c r="S198" s="141">
        <v>0</v>
      </c>
      <c r="T198" s="142">
        <f>S198*H198</f>
        <v>0</v>
      </c>
      <c r="AR198" s="143" t="s">
        <v>174</v>
      </c>
      <c r="AT198" s="143" t="s">
        <v>180</v>
      </c>
      <c r="AU198" s="143" t="s">
        <v>122</v>
      </c>
      <c r="AY198" s="13" t="s">
        <v>115</v>
      </c>
      <c r="BE198" s="144">
        <f>IF(N198="základná",J198,0)</f>
        <v>0</v>
      </c>
      <c r="BF198" s="144">
        <f>IF(N198="znížená",J198,0)</f>
        <v>0</v>
      </c>
      <c r="BG198" s="144">
        <f>IF(N198="zákl. prenesená",J198,0)</f>
        <v>0</v>
      </c>
      <c r="BH198" s="144">
        <f>IF(N198="zníž. prenesená",J198,0)</f>
        <v>0</v>
      </c>
      <c r="BI198" s="144">
        <f>IF(N198="nulová",J198,0)</f>
        <v>0</v>
      </c>
      <c r="BJ198" s="13" t="s">
        <v>122</v>
      </c>
      <c r="BK198" s="144">
        <f>ROUND(I198*H198,2)</f>
        <v>0</v>
      </c>
      <c r="BL198" s="13" t="s">
        <v>146</v>
      </c>
      <c r="BM198" s="143" t="s">
        <v>330</v>
      </c>
    </row>
    <row r="199" spans="2:65" s="1" customFormat="1" ht="24.2" customHeight="1">
      <c r="B199" s="131"/>
      <c r="C199" s="132" t="s">
        <v>236</v>
      </c>
      <c r="D199" s="132" t="s">
        <v>117</v>
      </c>
      <c r="E199" s="133" t="s">
        <v>331</v>
      </c>
      <c r="F199" s="134" t="s">
        <v>332</v>
      </c>
      <c r="G199" s="135" t="s">
        <v>333</v>
      </c>
      <c r="H199" s="136">
        <v>24.611000000000001</v>
      </c>
      <c r="I199" s="159"/>
      <c r="J199" s="137">
        <f>ROUND(I199*H199,2)</f>
        <v>0</v>
      </c>
      <c r="K199" s="138"/>
      <c r="L199" s="25"/>
      <c r="M199" s="139" t="s">
        <v>1</v>
      </c>
      <c r="N199" s="140" t="s">
        <v>33</v>
      </c>
      <c r="O199" s="141">
        <v>0</v>
      </c>
      <c r="P199" s="141">
        <f>O199*H199</f>
        <v>0</v>
      </c>
      <c r="Q199" s="141">
        <v>0</v>
      </c>
      <c r="R199" s="141">
        <f>Q199*H199</f>
        <v>0</v>
      </c>
      <c r="S199" s="141">
        <v>0</v>
      </c>
      <c r="T199" s="142">
        <f>S199*H199</f>
        <v>0</v>
      </c>
      <c r="AR199" s="143" t="s">
        <v>146</v>
      </c>
      <c r="AT199" s="143" t="s">
        <v>117</v>
      </c>
      <c r="AU199" s="143" t="s">
        <v>122</v>
      </c>
      <c r="AY199" s="13" t="s">
        <v>115</v>
      </c>
      <c r="BE199" s="144">
        <f>IF(N199="základná",J199,0)</f>
        <v>0</v>
      </c>
      <c r="BF199" s="144">
        <f>IF(N199="znížená",J199,0)</f>
        <v>0</v>
      </c>
      <c r="BG199" s="144">
        <f>IF(N199="zákl. prenesená",J199,0)</f>
        <v>0</v>
      </c>
      <c r="BH199" s="144">
        <f>IF(N199="zníž. prenesená",J199,0)</f>
        <v>0</v>
      </c>
      <c r="BI199" s="144">
        <f>IF(N199="nulová",J199,0)</f>
        <v>0</v>
      </c>
      <c r="BJ199" s="13" t="s">
        <v>122</v>
      </c>
      <c r="BK199" s="144">
        <f>ROUND(I199*H199,2)</f>
        <v>0</v>
      </c>
      <c r="BL199" s="13" t="s">
        <v>146</v>
      </c>
      <c r="BM199" s="143" t="s">
        <v>334</v>
      </c>
    </row>
    <row r="200" spans="2:65" s="11" customFormat="1" ht="25.9" customHeight="1">
      <c r="B200" s="120"/>
      <c r="D200" s="121" t="s">
        <v>66</v>
      </c>
      <c r="E200" s="122" t="s">
        <v>335</v>
      </c>
      <c r="F200" s="122" t="s">
        <v>336</v>
      </c>
      <c r="J200" s="123">
        <f>BK200</f>
        <v>0</v>
      </c>
      <c r="L200" s="120"/>
      <c r="M200" s="124"/>
      <c r="P200" s="125">
        <f>P201+P207+P211+P215+P218</f>
        <v>27.194976</v>
      </c>
      <c r="R200" s="125">
        <f>R201+R207+R211+R215+R218</f>
        <v>0.100163452</v>
      </c>
      <c r="T200" s="126">
        <f>T201+T207+T211+T215+T218</f>
        <v>0</v>
      </c>
      <c r="AR200" s="121" t="s">
        <v>74</v>
      </c>
      <c r="AT200" s="127" t="s">
        <v>66</v>
      </c>
      <c r="AU200" s="127" t="s">
        <v>67</v>
      </c>
      <c r="AY200" s="121" t="s">
        <v>115</v>
      </c>
      <c r="BK200" s="128">
        <f>BK201+BK207+BK211+BK215+BK218</f>
        <v>0</v>
      </c>
    </row>
    <row r="201" spans="2:65" s="11" customFormat="1" ht="22.9" customHeight="1">
      <c r="B201" s="120"/>
      <c r="D201" s="121" t="s">
        <v>66</v>
      </c>
      <c r="E201" s="129" t="s">
        <v>337</v>
      </c>
      <c r="F201" s="129" t="s">
        <v>338</v>
      </c>
      <c r="J201" s="130">
        <f>BK201</f>
        <v>0</v>
      </c>
      <c r="L201" s="120"/>
      <c r="M201" s="124"/>
      <c r="P201" s="125">
        <f>SUM(P202:P206)</f>
        <v>0</v>
      </c>
      <c r="R201" s="125">
        <f>SUM(R202:R206)</f>
        <v>1.9779999999999999E-2</v>
      </c>
      <c r="T201" s="126">
        <f>SUM(T202:T206)</f>
        <v>0</v>
      </c>
      <c r="AR201" s="121" t="s">
        <v>122</v>
      </c>
      <c r="AT201" s="127" t="s">
        <v>66</v>
      </c>
      <c r="AU201" s="127" t="s">
        <v>74</v>
      </c>
      <c r="AY201" s="121" t="s">
        <v>115</v>
      </c>
      <c r="BK201" s="128">
        <f>SUM(BK202:BK206)</f>
        <v>0</v>
      </c>
    </row>
    <row r="202" spans="2:65" s="1" customFormat="1" ht="16.5" customHeight="1">
      <c r="B202" s="131"/>
      <c r="C202" s="132" t="s">
        <v>339</v>
      </c>
      <c r="D202" s="132" t="s">
        <v>117</v>
      </c>
      <c r="E202" s="133" t="s">
        <v>340</v>
      </c>
      <c r="F202" s="134" t="s">
        <v>341</v>
      </c>
      <c r="G202" s="135" t="s">
        <v>142</v>
      </c>
      <c r="H202" s="136">
        <v>8.6</v>
      </c>
      <c r="I202" s="159"/>
      <c r="J202" s="137">
        <f>ROUND(I202*H202,2)</f>
        <v>0</v>
      </c>
      <c r="K202" s="138"/>
      <c r="L202" s="25"/>
      <c r="M202" s="139" t="s">
        <v>1</v>
      </c>
      <c r="N202" s="140" t="s">
        <v>33</v>
      </c>
      <c r="O202" s="141">
        <v>0</v>
      </c>
      <c r="P202" s="141">
        <f>O202*H202</f>
        <v>0</v>
      </c>
      <c r="Q202" s="141">
        <v>0</v>
      </c>
      <c r="R202" s="141">
        <f>Q202*H202</f>
        <v>0</v>
      </c>
      <c r="S202" s="141">
        <v>0</v>
      </c>
      <c r="T202" s="142">
        <f>S202*H202</f>
        <v>0</v>
      </c>
      <c r="AR202" s="143" t="s">
        <v>146</v>
      </c>
      <c r="AT202" s="143" t="s">
        <v>117</v>
      </c>
      <c r="AU202" s="143" t="s">
        <v>122</v>
      </c>
      <c r="AY202" s="13" t="s">
        <v>115</v>
      </c>
      <c r="BE202" s="144">
        <f>IF(N202="základná",J202,0)</f>
        <v>0</v>
      </c>
      <c r="BF202" s="144">
        <f>IF(N202="znížená",J202,0)</f>
        <v>0</v>
      </c>
      <c r="BG202" s="144">
        <f>IF(N202="zákl. prenesená",J202,0)</f>
        <v>0</v>
      </c>
      <c r="BH202" s="144">
        <f>IF(N202="zníž. prenesená",J202,0)</f>
        <v>0</v>
      </c>
      <c r="BI202" s="144">
        <f>IF(N202="nulová",J202,0)</f>
        <v>0</v>
      </c>
      <c r="BJ202" s="13" t="s">
        <v>122</v>
      </c>
      <c r="BK202" s="144">
        <f>ROUND(I202*H202,2)</f>
        <v>0</v>
      </c>
      <c r="BL202" s="13" t="s">
        <v>146</v>
      </c>
      <c r="BM202" s="143" t="s">
        <v>342</v>
      </c>
    </row>
    <row r="203" spans="2:65" s="1" customFormat="1" ht="33" customHeight="1">
      <c r="B203" s="131"/>
      <c r="C203" s="145" t="s">
        <v>239</v>
      </c>
      <c r="D203" s="145" t="s">
        <v>180</v>
      </c>
      <c r="E203" s="146" t="s">
        <v>343</v>
      </c>
      <c r="F203" s="147" t="s">
        <v>344</v>
      </c>
      <c r="G203" s="148" t="s">
        <v>142</v>
      </c>
      <c r="H203" s="149">
        <v>8.6</v>
      </c>
      <c r="I203" s="160"/>
      <c r="J203" s="150">
        <f>ROUND(I203*H203,2)</f>
        <v>0</v>
      </c>
      <c r="K203" s="151"/>
      <c r="L203" s="152"/>
      <c r="M203" s="153" t="s">
        <v>1</v>
      </c>
      <c r="N203" s="154" t="s">
        <v>33</v>
      </c>
      <c r="O203" s="141">
        <v>0</v>
      </c>
      <c r="P203" s="141">
        <f>O203*H203</f>
        <v>0</v>
      </c>
      <c r="Q203" s="141">
        <v>2.3E-3</v>
      </c>
      <c r="R203" s="141">
        <f>Q203*H203</f>
        <v>1.9779999999999999E-2</v>
      </c>
      <c r="S203" s="141">
        <v>0</v>
      </c>
      <c r="T203" s="142">
        <f>S203*H203</f>
        <v>0</v>
      </c>
      <c r="AR203" s="143" t="s">
        <v>174</v>
      </c>
      <c r="AT203" s="143" t="s">
        <v>180</v>
      </c>
      <c r="AU203" s="143" t="s">
        <v>122</v>
      </c>
      <c r="AY203" s="13" t="s">
        <v>115</v>
      </c>
      <c r="BE203" s="144">
        <f>IF(N203="základná",J203,0)</f>
        <v>0</v>
      </c>
      <c r="BF203" s="144">
        <f>IF(N203="znížená",J203,0)</f>
        <v>0</v>
      </c>
      <c r="BG203" s="144">
        <f>IF(N203="zákl. prenesená",J203,0)</f>
        <v>0</v>
      </c>
      <c r="BH203" s="144">
        <f>IF(N203="zníž. prenesená",J203,0)</f>
        <v>0</v>
      </c>
      <c r="BI203" s="144">
        <f>IF(N203="nulová",J203,0)</f>
        <v>0</v>
      </c>
      <c r="BJ203" s="13" t="s">
        <v>122</v>
      </c>
      <c r="BK203" s="144">
        <f>ROUND(I203*H203,2)</f>
        <v>0</v>
      </c>
      <c r="BL203" s="13" t="s">
        <v>146</v>
      </c>
      <c r="BM203" s="143" t="s">
        <v>345</v>
      </c>
    </row>
    <row r="204" spans="2:65" s="1" customFormat="1" ht="21.75" customHeight="1">
      <c r="B204" s="131"/>
      <c r="C204" s="145" t="s">
        <v>346</v>
      </c>
      <c r="D204" s="145" t="s">
        <v>180</v>
      </c>
      <c r="E204" s="146" t="s">
        <v>347</v>
      </c>
      <c r="F204" s="147" t="s">
        <v>348</v>
      </c>
      <c r="G204" s="148" t="s">
        <v>142</v>
      </c>
      <c r="H204" s="149">
        <v>8.6</v>
      </c>
      <c r="I204" s="160"/>
      <c r="J204" s="150">
        <f>ROUND(I204*H204,2)</f>
        <v>0</v>
      </c>
      <c r="K204" s="151"/>
      <c r="L204" s="152"/>
      <c r="M204" s="153" t="s">
        <v>1</v>
      </c>
      <c r="N204" s="154" t="s">
        <v>33</v>
      </c>
      <c r="O204" s="141">
        <v>0</v>
      </c>
      <c r="P204" s="141">
        <f>O204*H204</f>
        <v>0</v>
      </c>
      <c r="Q204" s="141">
        <v>0</v>
      </c>
      <c r="R204" s="141">
        <f>Q204*H204</f>
        <v>0</v>
      </c>
      <c r="S204" s="141">
        <v>0</v>
      </c>
      <c r="T204" s="142">
        <f>S204*H204</f>
        <v>0</v>
      </c>
      <c r="AR204" s="143" t="s">
        <v>174</v>
      </c>
      <c r="AT204" s="143" t="s">
        <v>180</v>
      </c>
      <c r="AU204" s="143" t="s">
        <v>122</v>
      </c>
      <c r="AY204" s="13" t="s">
        <v>115</v>
      </c>
      <c r="BE204" s="144">
        <f>IF(N204="základná",J204,0)</f>
        <v>0</v>
      </c>
      <c r="BF204" s="144">
        <f>IF(N204="znížená",J204,0)</f>
        <v>0</v>
      </c>
      <c r="BG204" s="144">
        <f>IF(N204="zákl. prenesená",J204,0)</f>
        <v>0</v>
      </c>
      <c r="BH204" s="144">
        <f>IF(N204="zníž. prenesená",J204,0)</f>
        <v>0</v>
      </c>
      <c r="BI204" s="144">
        <f>IF(N204="nulová",J204,0)</f>
        <v>0</v>
      </c>
      <c r="BJ204" s="13" t="s">
        <v>122</v>
      </c>
      <c r="BK204" s="144">
        <f>ROUND(I204*H204,2)</f>
        <v>0</v>
      </c>
      <c r="BL204" s="13" t="s">
        <v>146</v>
      </c>
      <c r="BM204" s="143" t="s">
        <v>349</v>
      </c>
    </row>
    <row r="205" spans="2:65" s="1" customFormat="1" ht="16.5" customHeight="1">
      <c r="B205" s="131"/>
      <c r="C205" s="145" t="s">
        <v>243</v>
      </c>
      <c r="D205" s="145" t="s">
        <v>180</v>
      </c>
      <c r="E205" s="146" t="s">
        <v>350</v>
      </c>
      <c r="F205" s="147" t="s">
        <v>351</v>
      </c>
      <c r="G205" s="148" t="s">
        <v>352</v>
      </c>
      <c r="H205" s="149">
        <v>1</v>
      </c>
      <c r="I205" s="160"/>
      <c r="J205" s="150">
        <f>ROUND(I205*H205,2)</f>
        <v>0</v>
      </c>
      <c r="K205" s="151"/>
      <c r="L205" s="152"/>
      <c r="M205" s="153" t="s">
        <v>1</v>
      </c>
      <c r="N205" s="154" t="s">
        <v>33</v>
      </c>
      <c r="O205" s="141">
        <v>0</v>
      </c>
      <c r="P205" s="141">
        <f>O205*H205</f>
        <v>0</v>
      </c>
      <c r="Q205" s="141">
        <v>0</v>
      </c>
      <c r="R205" s="141">
        <f>Q205*H205</f>
        <v>0</v>
      </c>
      <c r="S205" s="141">
        <v>0</v>
      </c>
      <c r="T205" s="142">
        <f>S205*H205</f>
        <v>0</v>
      </c>
      <c r="AR205" s="143" t="s">
        <v>174</v>
      </c>
      <c r="AT205" s="143" t="s">
        <v>180</v>
      </c>
      <c r="AU205" s="143" t="s">
        <v>122</v>
      </c>
      <c r="AY205" s="13" t="s">
        <v>115</v>
      </c>
      <c r="BE205" s="144">
        <f>IF(N205="základná",J205,0)</f>
        <v>0</v>
      </c>
      <c r="BF205" s="144">
        <f>IF(N205="znížená",J205,0)</f>
        <v>0</v>
      </c>
      <c r="BG205" s="144">
        <f>IF(N205="zákl. prenesená",J205,0)</f>
        <v>0</v>
      </c>
      <c r="BH205" s="144">
        <f>IF(N205="zníž. prenesená",J205,0)</f>
        <v>0</v>
      </c>
      <c r="BI205" s="144">
        <f>IF(N205="nulová",J205,0)</f>
        <v>0</v>
      </c>
      <c r="BJ205" s="13" t="s">
        <v>122</v>
      </c>
      <c r="BK205" s="144">
        <f>ROUND(I205*H205,2)</f>
        <v>0</v>
      </c>
      <c r="BL205" s="13" t="s">
        <v>146</v>
      </c>
      <c r="BM205" s="143" t="s">
        <v>353</v>
      </c>
    </row>
    <row r="206" spans="2:65" s="1" customFormat="1" ht="24.2" customHeight="1">
      <c r="B206" s="131"/>
      <c r="C206" s="132" t="s">
        <v>354</v>
      </c>
      <c r="D206" s="132" t="s">
        <v>117</v>
      </c>
      <c r="E206" s="133" t="s">
        <v>355</v>
      </c>
      <c r="F206" s="134" t="s">
        <v>356</v>
      </c>
      <c r="G206" s="135" t="s">
        <v>333</v>
      </c>
      <c r="H206" s="136">
        <v>15.617000000000001</v>
      </c>
      <c r="I206" s="159"/>
      <c r="J206" s="137">
        <f>ROUND(I206*H206,2)</f>
        <v>0</v>
      </c>
      <c r="K206" s="138"/>
      <c r="L206" s="25"/>
      <c r="M206" s="139" t="s">
        <v>1</v>
      </c>
      <c r="N206" s="140" t="s">
        <v>33</v>
      </c>
      <c r="O206" s="141">
        <v>0</v>
      </c>
      <c r="P206" s="141">
        <f>O206*H206</f>
        <v>0</v>
      </c>
      <c r="Q206" s="141">
        <v>0</v>
      </c>
      <c r="R206" s="141">
        <f>Q206*H206</f>
        <v>0</v>
      </c>
      <c r="S206" s="141">
        <v>0</v>
      </c>
      <c r="T206" s="142">
        <f>S206*H206</f>
        <v>0</v>
      </c>
      <c r="AR206" s="143" t="s">
        <v>146</v>
      </c>
      <c r="AT206" s="143" t="s">
        <v>117</v>
      </c>
      <c r="AU206" s="143" t="s">
        <v>122</v>
      </c>
      <c r="AY206" s="13" t="s">
        <v>115</v>
      </c>
      <c r="BE206" s="144">
        <f>IF(N206="základná",J206,0)</f>
        <v>0</v>
      </c>
      <c r="BF206" s="144">
        <f>IF(N206="znížená",J206,0)</f>
        <v>0</v>
      </c>
      <c r="BG206" s="144">
        <f>IF(N206="zákl. prenesená",J206,0)</f>
        <v>0</v>
      </c>
      <c r="BH206" s="144">
        <f>IF(N206="zníž. prenesená",J206,0)</f>
        <v>0</v>
      </c>
      <c r="BI206" s="144">
        <f>IF(N206="nulová",J206,0)</f>
        <v>0</v>
      </c>
      <c r="BJ206" s="13" t="s">
        <v>122</v>
      </c>
      <c r="BK206" s="144">
        <f>ROUND(I206*H206,2)</f>
        <v>0</v>
      </c>
      <c r="BL206" s="13" t="s">
        <v>146</v>
      </c>
      <c r="BM206" s="143" t="s">
        <v>357</v>
      </c>
    </row>
    <row r="207" spans="2:65" s="11" customFormat="1" ht="22.9" customHeight="1">
      <c r="B207" s="120"/>
      <c r="D207" s="121" t="s">
        <v>66</v>
      </c>
      <c r="E207" s="129" t="s">
        <v>358</v>
      </c>
      <c r="F207" s="129" t="s">
        <v>359</v>
      </c>
      <c r="J207" s="130">
        <f>BK207</f>
        <v>0</v>
      </c>
      <c r="L207" s="120"/>
      <c r="M207" s="124"/>
      <c r="P207" s="125">
        <f>SUM(P208:P210)</f>
        <v>0.52801600000000004</v>
      </c>
      <c r="R207" s="125">
        <f>SUM(R208:R210)</f>
        <v>2.0799999999999999E-2</v>
      </c>
      <c r="T207" s="126">
        <f>SUM(T208:T210)</f>
        <v>0</v>
      </c>
      <c r="AR207" s="121" t="s">
        <v>122</v>
      </c>
      <c r="AT207" s="127" t="s">
        <v>66</v>
      </c>
      <c r="AU207" s="127" t="s">
        <v>74</v>
      </c>
      <c r="AY207" s="121" t="s">
        <v>115</v>
      </c>
      <c r="BK207" s="128">
        <f>SUM(BK208:BK210)</f>
        <v>0</v>
      </c>
    </row>
    <row r="208" spans="2:65" s="1" customFormat="1" ht="16.5" customHeight="1">
      <c r="B208" s="131"/>
      <c r="C208" s="132" t="s">
        <v>360</v>
      </c>
      <c r="D208" s="132" t="s">
        <v>117</v>
      </c>
      <c r="E208" s="133" t="s">
        <v>361</v>
      </c>
      <c r="F208" s="134" t="s">
        <v>362</v>
      </c>
      <c r="G208" s="135" t="s">
        <v>363</v>
      </c>
      <c r="H208" s="136">
        <v>16</v>
      </c>
      <c r="I208" s="159"/>
      <c r="J208" s="137">
        <f>ROUND(I208*H208,2)</f>
        <v>0</v>
      </c>
      <c r="K208" s="138"/>
      <c r="L208" s="25"/>
      <c r="M208" s="139" t="s">
        <v>1</v>
      </c>
      <c r="N208" s="140" t="s">
        <v>33</v>
      </c>
      <c r="O208" s="141">
        <v>3.3001000000000003E-2</v>
      </c>
      <c r="P208" s="141">
        <f>O208*H208</f>
        <v>0.52801600000000004</v>
      </c>
      <c r="Q208" s="141">
        <v>1.2999999999999999E-3</v>
      </c>
      <c r="R208" s="141">
        <f>Q208*H208</f>
        <v>2.0799999999999999E-2</v>
      </c>
      <c r="S208" s="141">
        <v>0</v>
      </c>
      <c r="T208" s="142">
        <f>S208*H208</f>
        <v>0</v>
      </c>
      <c r="AR208" s="143" t="s">
        <v>146</v>
      </c>
      <c r="AT208" s="143" t="s">
        <v>117</v>
      </c>
      <c r="AU208" s="143" t="s">
        <v>122</v>
      </c>
      <c r="AY208" s="13" t="s">
        <v>115</v>
      </c>
      <c r="BE208" s="144">
        <f>IF(N208="základná",J208,0)</f>
        <v>0</v>
      </c>
      <c r="BF208" s="144">
        <f>IF(N208="znížená",J208,0)</f>
        <v>0</v>
      </c>
      <c r="BG208" s="144">
        <f>IF(N208="zákl. prenesená",J208,0)</f>
        <v>0</v>
      </c>
      <c r="BH208" s="144">
        <f>IF(N208="zníž. prenesená",J208,0)</f>
        <v>0</v>
      </c>
      <c r="BI208" s="144">
        <f>IF(N208="nulová",J208,0)</f>
        <v>0</v>
      </c>
      <c r="BJ208" s="13" t="s">
        <v>122</v>
      </c>
      <c r="BK208" s="144">
        <f>ROUND(I208*H208,2)</f>
        <v>0</v>
      </c>
      <c r="BL208" s="13" t="s">
        <v>146</v>
      </c>
      <c r="BM208" s="143" t="s">
        <v>364</v>
      </c>
    </row>
    <row r="209" spans="2:65" s="1" customFormat="1" ht="21.75" customHeight="1">
      <c r="B209" s="131"/>
      <c r="C209" s="132" t="s">
        <v>250</v>
      </c>
      <c r="D209" s="132" t="s">
        <v>117</v>
      </c>
      <c r="E209" s="133" t="s">
        <v>365</v>
      </c>
      <c r="F209" s="134" t="s">
        <v>366</v>
      </c>
      <c r="G209" s="135" t="s">
        <v>367</v>
      </c>
      <c r="H209" s="136">
        <v>1</v>
      </c>
      <c r="I209" s="159"/>
      <c r="J209" s="137">
        <f>ROUND(I209*H209,2)</f>
        <v>0</v>
      </c>
      <c r="K209" s="138"/>
      <c r="L209" s="25"/>
      <c r="M209" s="139" t="s">
        <v>1</v>
      </c>
      <c r="N209" s="140" t="s">
        <v>33</v>
      </c>
      <c r="O209" s="141">
        <v>0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146</v>
      </c>
      <c r="AT209" s="143" t="s">
        <v>117</v>
      </c>
      <c r="AU209" s="143" t="s">
        <v>122</v>
      </c>
      <c r="AY209" s="13" t="s">
        <v>115</v>
      </c>
      <c r="BE209" s="144">
        <f>IF(N209="základná",J209,0)</f>
        <v>0</v>
      </c>
      <c r="BF209" s="144">
        <f>IF(N209="znížená",J209,0)</f>
        <v>0</v>
      </c>
      <c r="BG209" s="144">
        <f>IF(N209="zákl. prenesená",J209,0)</f>
        <v>0</v>
      </c>
      <c r="BH209" s="144">
        <f>IF(N209="zníž. prenesená",J209,0)</f>
        <v>0</v>
      </c>
      <c r="BI209" s="144">
        <f>IF(N209="nulová",J209,0)</f>
        <v>0</v>
      </c>
      <c r="BJ209" s="13" t="s">
        <v>122</v>
      </c>
      <c r="BK209" s="144">
        <f>ROUND(I209*H209,2)</f>
        <v>0</v>
      </c>
      <c r="BL209" s="13" t="s">
        <v>146</v>
      </c>
      <c r="BM209" s="143" t="s">
        <v>368</v>
      </c>
    </row>
    <row r="210" spans="2:65" s="1" customFormat="1" ht="24.2" customHeight="1">
      <c r="B210" s="131"/>
      <c r="C210" s="132" t="s">
        <v>369</v>
      </c>
      <c r="D210" s="132" t="s">
        <v>117</v>
      </c>
      <c r="E210" s="133" t="s">
        <v>370</v>
      </c>
      <c r="F210" s="134" t="s">
        <v>371</v>
      </c>
      <c r="G210" s="135" t="s">
        <v>333</v>
      </c>
      <c r="H210" s="136">
        <v>7.0759999999999996</v>
      </c>
      <c r="I210" s="159"/>
      <c r="J210" s="137">
        <f>ROUND(I210*H210,2)</f>
        <v>0</v>
      </c>
      <c r="K210" s="138"/>
      <c r="L210" s="25"/>
      <c r="M210" s="139" t="s">
        <v>1</v>
      </c>
      <c r="N210" s="140" t="s">
        <v>33</v>
      </c>
      <c r="O210" s="141">
        <v>0</v>
      </c>
      <c r="P210" s="141">
        <f>O210*H210</f>
        <v>0</v>
      </c>
      <c r="Q210" s="141">
        <v>0</v>
      </c>
      <c r="R210" s="141">
        <f>Q210*H210</f>
        <v>0</v>
      </c>
      <c r="S210" s="141">
        <v>0</v>
      </c>
      <c r="T210" s="142">
        <f>S210*H210</f>
        <v>0</v>
      </c>
      <c r="AR210" s="143" t="s">
        <v>146</v>
      </c>
      <c r="AT210" s="143" t="s">
        <v>117</v>
      </c>
      <c r="AU210" s="143" t="s">
        <v>122</v>
      </c>
      <c r="AY210" s="13" t="s">
        <v>115</v>
      </c>
      <c r="BE210" s="144">
        <f>IF(N210="základná",J210,0)</f>
        <v>0</v>
      </c>
      <c r="BF210" s="144">
        <f>IF(N210="znížená",J210,0)</f>
        <v>0</v>
      </c>
      <c r="BG210" s="144">
        <f>IF(N210="zákl. prenesená",J210,0)</f>
        <v>0</v>
      </c>
      <c r="BH210" s="144">
        <f>IF(N210="zníž. prenesená",J210,0)</f>
        <v>0</v>
      </c>
      <c r="BI210" s="144">
        <f>IF(N210="nulová",J210,0)</f>
        <v>0</v>
      </c>
      <c r="BJ210" s="13" t="s">
        <v>122</v>
      </c>
      <c r="BK210" s="144">
        <f>ROUND(I210*H210,2)</f>
        <v>0</v>
      </c>
      <c r="BL210" s="13" t="s">
        <v>146</v>
      </c>
      <c r="BM210" s="143" t="s">
        <v>372</v>
      </c>
    </row>
    <row r="211" spans="2:65" s="11" customFormat="1" ht="22.9" customHeight="1">
      <c r="B211" s="120"/>
      <c r="D211" s="121" t="s">
        <v>66</v>
      </c>
      <c r="E211" s="129" t="s">
        <v>373</v>
      </c>
      <c r="F211" s="129" t="s">
        <v>374</v>
      </c>
      <c r="J211" s="130">
        <f>BK211</f>
        <v>0</v>
      </c>
      <c r="L211" s="120"/>
      <c r="M211" s="124"/>
      <c r="P211" s="125">
        <f>SUM(P212:P214)</f>
        <v>10.22784</v>
      </c>
      <c r="R211" s="125">
        <f>SUM(R212:R214)</f>
        <v>3.7063800000000001E-2</v>
      </c>
      <c r="T211" s="126">
        <f>SUM(T212:T214)</f>
        <v>0</v>
      </c>
      <c r="AR211" s="121" t="s">
        <v>122</v>
      </c>
      <c r="AT211" s="127" t="s">
        <v>66</v>
      </c>
      <c r="AU211" s="127" t="s">
        <v>74</v>
      </c>
      <c r="AY211" s="121" t="s">
        <v>115</v>
      </c>
      <c r="BK211" s="128">
        <f>SUM(BK212:BK214)</f>
        <v>0</v>
      </c>
    </row>
    <row r="212" spans="2:65" s="1" customFormat="1" ht="21.75" customHeight="1">
      <c r="B212" s="131"/>
      <c r="C212" s="132" t="s">
        <v>253</v>
      </c>
      <c r="D212" s="132" t="s">
        <v>117</v>
      </c>
      <c r="E212" s="133" t="s">
        <v>375</v>
      </c>
      <c r="F212" s="134" t="s">
        <v>376</v>
      </c>
      <c r="G212" s="135" t="s">
        <v>363</v>
      </c>
      <c r="H212" s="136">
        <v>14</v>
      </c>
      <c r="I212" s="159"/>
      <c r="J212" s="137">
        <f>ROUND(I212*H212,2)</f>
        <v>0</v>
      </c>
      <c r="K212" s="138"/>
      <c r="L212" s="25"/>
      <c r="M212" s="139" t="s">
        <v>1</v>
      </c>
      <c r="N212" s="140" t="s">
        <v>33</v>
      </c>
      <c r="O212" s="141">
        <v>0.61092999999999997</v>
      </c>
      <c r="P212" s="141">
        <f>O212*H212</f>
        <v>8.5530200000000001</v>
      </c>
      <c r="Q212" s="141">
        <v>2.1792600000000001E-3</v>
      </c>
      <c r="R212" s="141">
        <f>Q212*H212</f>
        <v>3.0509640000000001E-2</v>
      </c>
      <c r="S212" s="141">
        <v>0</v>
      </c>
      <c r="T212" s="142">
        <f>S212*H212</f>
        <v>0</v>
      </c>
      <c r="AR212" s="143" t="s">
        <v>146</v>
      </c>
      <c r="AT212" s="143" t="s">
        <v>117</v>
      </c>
      <c r="AU212" s="143" t="s">
        <v>122</v>
      </c>
      <c r="AY212" s="13" t="s">
        <v>115</v>
      </c>
      <c r="BE212" s="144">
        <f>IF(N212="základná",J212,0)</f>
        <v>0</v>
      </c>
      <c r="BF212" s="144">
        <f>IF(N212="znížená",J212,0)</f>
        <v>0</v>
      </c>
      <c r="BG212" s="144">
        <f>IF(N212="zákl. prenesená",J212,0)</f>
        <v>0</v>
      </c>
      <c r="BH212" s="144">
        <f>IF(N212="zníž. prenesená",J212,0)</f>
        <v>0</v>
      </c>
      <c r="BI212" s="144">
        <f>IF(N212="nulová",J212,0)</f>
        <v>0</v>
      </c>
      <c r="BJ212" s="13" t="s">
        <v>122</v>
      </c>
      <c r="BK212" s="144">
        <f>ROUND(I212*H212,2)</f>
        <v>0</v>
      </c>
      <c r="BL212" s="13" t="s">
        <v>146</v>
      </c>
      <c r="BM212" s="143" t="s">
        <v>377</v>
      </c>
    </row>
    <row r="213" spans="2:65" s="1" customFormat="1" ht="24.2" customHeight="1">
      <c r="B213" s="131"/>
      <c r="C213" s="132" t="s">
        <v>378</v>
      </c>
      <c r="D213" s="132" t="s">
        <v>117</v>
      </c>
      <c r="E213" s="133" t="s">
        <v>379</v>
      </c>
      <c r="F213" s="134" t="s">
        <v>380</v>
      </c>
      <c r="G213" s="135" t="s">
        <v>363</v>
      </c>
      <c r="H213" s="136">
        <v>2</v>
      </c>
      <c r="I213" s="159"/>
      <c r="J213" s="137">
        <f>ROUND(I213*H213,2)</f>
        <v>0</v>
      </c>
      <c r="K213" s="138"/>
      <c r="L213" s="25"/>
      <c r="M213" s="139" t="s">
        <v>1</v>
      </c>
      <c r="N213" s="140" t="s">
        <v>33</v>
      </c>
      <c r="O213" s="141">
        <v>0.83740999999999999</v>
      </c>
      <c r="P213" s="141">
        <f>O213*H213</f>
        <v>1.67482</v>
      </c>
      <c r="Q213" s="141">
        <v>3.2770799999999999E-3</v>
      </c>
      <c r="R213" s="141">
        <f>Q213*H213</f>
        <v>6.5541599999999998E-3</v>
      </c>
      <c r="S213" s="141">
        <v>0</v>
      </c>
      <c r="T213" s="142">
        <f>S213*H213</f>
        <v>0</v>
      </c>
      <c r="AR213" s="143" t="s">
        <v>146</v>
      </c>
      <c r="AT213" s="143" t="s">
        <v>117</v>
      </c>
      <c r="AU213" s="143" t="s">
        <v>122</v>
      </c>
      <c r="AY213" s="13" t="s">
        <v>115</v>
      </c>
      <c r="BE213" s="144">
        <f>IF(N213="základná",J213,0)</f>
        <v>0</v>
      </c>
      <c r="BF213" s="144">
        <f>IF(N213="znížená",J213,0)</f>
        <v>0</v>
      </c>
      <c r="BG213" s="144">
        <f>IF(N213="zákl. prenesená",J213,0)</f>
        <v>0</v>
      </c>
      <c r="BH213" s="144">
        <f>IF(N213="zníž. prenesená",J213,0)</f>
        <v>0</v>
      </c>
      <c r="BI213" s="144">
        <f>IF(N213="nulová",J213,0)</f>
        <v>0</v>
      </c>
      <c r="BJ213" s="13" t="s">
        <v>122</v>
      </c>
      <c r="BK213" s="144">
        <f>ROUND(I213*H213,2)</f>
        <v>0</v>
      </c>
      <c r="BL213" s="13" t="s">
        <v>146</v>
      </c>
      <c r="BM213" s="143" t="s">
        <v>381</v>
      </c>
    </row>
    <row r="214" spans="2:65" s="1" customFormat="1" ht="24.2" customHeight="1">
      <c r="B214" s="131"/>
      <c r="C214" s="132" t="s">
        <v>265</v>
      </c>
      <c r="D214" s="132" t="s">
        <v>117</v>
      </c>
      <c r="E214" s="133" t="s">
        <v>382</v>
      </c>
      <c r="F214" s="134" t="s">
        <v>383</v>
      </c>
      <c r="G214" s="135" t="s">
        <v>333</v>
      </c>
      <c r="H214" s="136">
        <v>9.0540000000000003</v>
      </c>
      <c r="I214" s="159"/>
      <c r="J214" s="137">
        <f>ROUND(I214*H214,2)</f>
        <v>0</v>
      </c>
      <c r="K214" s="138"/>
      <c r="L214" s="25"/>
      <c r="M214" s="139" t="s">
        <v>1</v>
      </c>
      <c r="N214" s="140" t="s">
        <v>33</v>
      </c>
      <c r="O214" s="141">
        <v>0</v>
      </c>
      <c r="P214" s="141">
        <f>O214*H214</f>
        <v>0</v>
      </c>
      <c r="Q214" s="141">
        <v>0</v>
      </c>
      <c r="R214" s="141">
        <f>Q214*H214</f>
        <v>0</v>
      </c>
      <c r="S214" s="141">
        <v>0</v>
      </c>
      <c r="T214" s="142">
        <f>S214*H214</f>
        <v>0</v>
      </c>
      <c r="AR214" s="143" t="s">
        <v>146</v>
      </c>
      <c r="AT214" s="143" t="s">
        <v>117</v>
      </c>
      <c r="AU214" s="143" t="s">
        <v>122</v>
      </c>
      <c r="AY214" s="13" t="s">
        <v>115</v>
      </c>
      <c r="BE214" s="144">
        <f>IF(N214="základná",J214,0)</f>
        <v>0</v>
      </c>
      <c r="BF214" s="144">
        <f>IF(N214="znížená",J214,0)</f>
        <v>0</v>
      </c>
      <c r="BG214" s="144">
        <f>IF(N214="zákl. prenesená",J214,0)</f>
        <v>0</v>
      </c>
      <c r="BH214" s="144">
        <f>IF(N214="zníž. prenesená",J214,0)</f>
        <v>0</v>
      </c>
      <c r="BI214" s="144">
        <f>IF(N214="nulová",J214,0)</f>
        <v>0</v>
      </c>
      <c r="BJ214" s="13" t="s">
        <v>122</v>
      </c>
      <c r="BK214" s="144">
        <f>ROUND(I214*H214,2)</f>
        <v>0</v>
      </c>
      <c r="BL214" s="13" t="s">
        <v>146</v>
      </c>
      <c r="BM214" s="143" t="s">
        <v>384</v>
      </c>
    </row>
    <row r="215" spans="2:65" s="11" customFormat="1" ht="22.9" customHeight="1">
      <c r="B215" s="120"/>
      <c r="D215" s="121" t="s">
        <v>66</v>
      </c>
      <c r="E215" s="129" t="s">
        <v>385</v>
      </c>
      <c r="F215" s="129" t="s">
        <v>386</v>
      </c>
      <c r="J215" s="130">
        <f>BK215</f>
        <v>0</v>
      </c>
      <c r="L215" s="120"/>
      <c r="M215" s="124"/>
      <c r="P215" s="125">
        <f>SUM(P216:P217)</f>
        <v>0</v>
      </c>
      <c r="R215" s="125">
        <f>SUM(R216:R217)</f>
        <v>0</v>
      </c>
      <c r="T215" s="126">
        <f>SUM(T216:T217)</f>
        <v>0</v>
      </c>
      <c r="AR215" s="121" t="s">
        <v>122</v>
      </c>
      <c r="AT215" s="127" t="s">
        <v>66</v>
      </c>
      <c r="AU215" s="127" t="s">
        <v>74</v>
      </c>
      <c r="AY215" s="121" t="s">
        <v>115</v>
      </c>
      <c r="BK215" s="128">
        <f>SUM(BK216:BK217)</f>
        <v>0</v>
      </c>
    </row>
    <row r="216" spans="2:65" s="1" customFormat="1" ht="24.2" customHeight="1">
      <c r="B216" s="131"/>
      <c r="C216" s="132" t="s">
        <v>387</v>
      </c>
      <c r="D216" s="132" t="s">
        <v>117</v>
      </c>
      <c r="E216" s="133" t="s">
        <v>388</v>
      </c>
      <c r="F216" s="134" t="s">
        <v>389</v>
      </c>
      <c r="G216" s="135" t="s">
        <v>390</v>
      </c>
      <c r="H216" s="136">
        <v>1</v>
      </c>
      <c r="I216" s="159"/>
      <c r="J216" s="137">
        <f>ROUND(I216*H216,2)</f>
        <v>0</v>
      </c>
      <c r="K216" s="138"/>
      <c r="L216" s="25"/>
      <c r="M216" s="139" t="s">
        <v>1</v>
      </c>
      <c r="N216" s="140" t="s">
        <v>33</v>
      </c>
      <c r="O216" s="141">
        <v>0</v>
      </c>
      <c r="P216" s="141">
        <f>O216*H216</f>
        <v>0</v>
      </c>
      <c r="Q216" s="141">
        <v>0</v>
      </c>
      <c r="R216" s="141">
        <f>Q216*H216</f>
        <v>0</v>
      </c>
      <c r="S216" s="141">
        <v>0</v>
      </c>
      <c r="T216" s="142">
        <f>S216*H216</f>
        <v>0</v>
      </c>
      <c r="AR216" s="143" t="s">
        <v>146</v>
      </c>
      <c r="AT216" s="143" t="s">
        <v>117</v>
      </c>
      <c r="AU216" s="143" t="s">
        <v>122</v>
      </c>
      <c r="AY216" s="13" t="s">
        <v>115</v>
      </c>
      <c r="BE216" s="144">
        <f>IF(N216="základná",J216,0)</f>
        <v>0</v>
      </c>
      <c r="BF216" s="144">
        <f>IF(N216="znížená",J216,0)</f>
        <v>0</v>
      </c>
      <c r="BG216" s="144">
        <f>IF(N216="zákl. prenesená",J216,0)</f>
        <v>0</v>
      </c>
      <c r="BH216" s="144">
        <f>IF(N216="zníž. prenesená",J216,0)</f>
        <v>0</v>
      </c>
      <c r="BI216" s="144">
        <f>IF(N216="nulová",J216,0)</f>
        <v>0</v>
      </c>
      <c r="BJ216" s="13" t="s">
        <v>122</v>
      </c>
      <c r="BK216" s="144">
        <f>ROUND(I216*H216,2)</f>
        <v>0</v>
      </c>
      <c r="BL216" s="13" t="s">
        <v>146</v>
      </c>
      <c r="BM216" s="143" t="s">
        <v>391</v>
      </c>
    </row>
    <row r="217" spans="2:65" s="1" customFormat="1" ht="24.2" customHeight="1">
      <c r="B217" s="131"/>
      <c r="C217" s="132" t="s">
        <v>268</v>
      </c>
      <c r="D217" s="132" t="s">
        <v>117</v>
      </c>
      <c r="E217" s="133" t="s">
        <v>392</v>
      </c>
      <c r="F217" s="134" t="s">
        <v>393</v>
      </c>
      <c r="G217" s="135" t="s">
        <v>333</v>
      </c>
      <c r="H217" s="136">
        <v>53.088000000000001</v>
      </c>
      <c r="I217" s="159"/>
      <c r="J217" s="137">
        <f>ROUND(I217*H217,2)</f>
        <v>0</v>
      </c>
      <c r="K217" s="138"/>
      <c r="L217" s="25"/>
      <c r="M217" s="139" t="s">
        <v>1</v>
      </c>
      <c r="N217" s="140" t="s">
        <v>33</v>
      </c>
      <c r="O217" s="141">
        <v>0</v>
      </c>
      <c r="P217" s="141">
        <f>O217*H217</f>
        <v>0</v>
      </c>
      <c r="Q217" s="141">
        <v>0</v>
      </c>
      <c r="R217" s="141">
        <f>Q217*H217</f>
        <v>0</v>
      </c>
      <c r="S217" s="141">
        <v>0</v>
      </c>
      <c r="T217" s="142">
        <f>S217*H217</f>
        <v>0</v>
      </c>
      <c r="AR217" s="143" t="s">
        <v>146</v>
      </c>
      <c r="AT217" s="143" t="s">
        <v>117</v>
      </c>
      <c r="AU217" s="143" t="s">
        <v>122</v>
      </c>
      <c r="AY217" s="13" t="s">
        <v>115</v>
      </c>
      <c r="BE217" s="144">
        <f>IF(N217="základná",J217,0)</f>
        <v>0</v>
      </c>
      <c r="BF217" s="144">
        <f>IF(N217="znížená",J217,0)</f>
        <v>0</v>
      </c>
      <c r="BG217" s="144">
        <f>IF(N217="zákl. prenesená",J217,0)</f>
        <v>0</v>
      </c>
      <c r="BH217" s="144">
        <f>IF(N217="zníž. prenesená",J217,0)</f>
        <v>0</v>
      </c>
      <c r="BI217" s="144">
        <f>IF(N217="nulová",J217,0)</f>
        <v>0</v>
      </c>
      <c r="BJ217" s="13" t="s">
        <v>122</v>
      </c>
      <c r="BK217" s="144">
        <f>ROUND(I217*H217,2)</f>
        <v>0</v>
      </c>
      <c r="BL217" s="13" t="s">
        <v>146</v>
      </c>
      <c r="BM217" s="143" t="s">
        <v>394</v>
      </c>
    </row>
    <row r="218" spans="2:65" s="11" customFormat="1" ht="22.9" customHeight="1">
      <c r="B218" s="120"/>
      <c r="D218" s="121" t="s">
        <v>66</v>
      </c>
      <c r="E218" s="129" t="s">
        <v>395</v>
      </c>
      <c r="F218" s="129" t="s">
        <v>396</v>
      </c>
      <c r="J218" s="130">
        <f>BK218</f>
        <v>0</v>
      </c>
      <c r="L218" s="120"/>
      <c r="M218" s="124"/>
      <c r="P218" s="125">
        <f>SUM(P219:P223)</f>
        <v>16.439119999999999</v>
      </c>
      <c r="R218" s="125">
        <f>SUM(R219:R223)</f>
        <v>2.2519652000000001E-2</v>
      </c>
      <c r="T218" s="126">
        <f>SUM(T219:T223)</f>
        <v>0</v>
      </c>
      <c r="AR218" s="121" t="s">
        <v>122</v>
      </c>
      <c r="AT218" s="127" t="s">
        <v>66</v>
      </c>
      <c r="AU218" s="127" t="s">
        <v>74</v>
      </c>
      <c r="AY218" s="121" t="s">
        <v>115</v>
      </c>
      <c r="BK218" s="128">
        <f>SUM(BK219:BK223)</f>
        <v>0</v>
      </c>
    </row>
    <row r="219" spans="2:65" s="1" customFormat="1" ht="24.2" customHeight="1">
      <c r="B219" s="131"/>
      <c r="C219" s="132" t="s">
        <v>397</v>
      </c>
      <c r="D219" s="132" t="s">
        <v>117</v>
      </c>
      <c r="E219" s="133" t="s">
        <v>398</v>
      </c>
      <c r="F219" s="134" t="s">
        <v>399</v>
      </c>
      <c r="G219" s="135" t="s">
        <v>142</v>
      </c>
      <c r="H219" s="136">
        <v>2</v>
      </c>
      <c r="I219" s="159"/>
      <c r="J219" s="137">
        <f>ROUND(I219*H219,2)</f>
        <v>0</v>
      </c>
      <c r="K219" s="138"/>
      <c r="L219" s="25"/>
      <c r="M219" s="139" t="s">
        <v>1</v>
      </c>
      <c r="N219" s="140" t="s">
        <v>33</v>
      </c>
      <c r="O219" s="141">
        <v>5.1499999999999997E-2</v>
      </c>
      <c r="P219" s="141">
        <f>O219*H219</f>
        <v>0.10299999999999999</v>
      </c>
      <c r="Q219" s="141">
        <v>2.7870100000000001E-4</v>
      </c>
      <c r="R219" s="141">
        <f>Q219*H219</f>
        <v>5.5740200000000003E-4</v>
      </c>
      <c r="S219" s="141">
        <v>0</v>
      </c>
      <c r="T219" s="142">
        <f>S219*H219</f>
        <v>0</v>
      </c>
      <c r="AR219" s="143" t="s">
        <v>146</v>
      </c>
      <c r="AT219" s="143" t="s">
        <v>117</v>
      </c>
      <c r="AU219" s="143" t="s">
        <v>122</v>
      </c>
      <c r="AY219" s="13" t="s">
        <v>115</v>
      </c>
      <c r="BE219" s="144">
        <f>IF(N219="základná",J219,0)</f>
        <v>0</v>
      </c>
      <c r="BF219" s="144">
        <f>IF(N219="znížená",J219,0)</f>
        <v>0</v>
      </c>
      <c r="BG219" s="144">
        <f>IF(N219="zákl. prenesená",J219,0)</f>
        <v>0</v>
      </c>
      <c r="BH219" s="144">
        <f>IF(N219="zníž. prenesená",J219,0)</f>
        <v>0</v>
      </c>
      <c r="BI219" s="144">
        <f>IF(N219="nulová",J219,0)</f>
        <v>0</v>
      </c>
      <c r="BJ219" s="13" t="s">
        <v>122</v>
      </c>
      <c r="BK219" s="144">
        <f>ROUND(I219*H219,2)</f>
        <v>0</v>
      </c>
      <c r="BL219" s="13" t="s">
        <v>146</v>
      </c>
      <c r="BM219" s="143" t="s">
        <v>400</v>
      </c>
    </row>
    <row r="220" spans="2:65" s="1" customFormat="1" ht="24.2" customHeight="1">
      <c r="B220" s="131"/>
      <c r="C220" s="132" t="s">
        <v>272</v>
      </c>
      <c r="D220" s="132" t="s">
        <v>117</v>
      </c>
      <c r="E220" s="133" t="s">
        <v>401</v>
      </c>
      <c r="F220" s="134" t="s">
        <v>402</v>
      </c>
      <c r="G220" s="135" t="s">
        <v>142</v>
      </c>
      <c r="H220" s="136">
        <v>2</v>
      </c>
      <c r="I220" s="159"/>
      <c r="J220" s="137">
        <f>ROUND(I220*H220,2)</f>
        <v>0</v>
      </c>
      <c r="K220" s="138"/>
      <c r="L220" s="25"/>
      <c r="M220" s="139" t="s">
        <v>1</v>
      </c>
      <c r="N220" s="140" t="s">
        <v>33</v>
      </c>
      <c r="O220" s="141">
        <v>0.28033999999999998</v>
      </c>
      <c r="P220" s="141">
        <f>O220*H220</f>
        <v>0.56067999999999996</v>
      </c>
      <c r="Q220" s="141">
        <v>7.4405000000000001E-4</v>
      </c>
      <c r="R220" s="141">
        <f>Q220*H220</f>
        <v>1.4881E-3</v>
      </c>
      <c r="S220" s="141">
        <v>0</v>
      </c>
      <c r="T220" s="142">
        <f>S220*H220</f>
        <v>0</v>
      </c>
      <c r="AR220" s="143" t="s">
        <v>146</v>
      </c>
      <c r="AT220" s="143" t="s">
        <v>117</v>
      </c>
      <c r="AU220" s="143" t="s">
        <v>122</v>
      </c>
      <c r="AY220" s="13" t="s">
        <v>115</v>
      </c>
      <c r="BE220" s="144">
        <f>IF(N220="základná",J220,0)</f>
        <v>0</v>
      </c>
      <c r="BF220" s="144">
        <f>IF(N220="znížená",J220,0)</f>
        <v>0</v>
      </c>
      <c r="BG220" s="144">
        <f>IF(N220="zákl. prenesená",J220,0)</f>
        <v>0</v>
      </c>
      <c r="BH220" s="144">
        <f>IF(N220="zníž. prenesená",J220,0)</f>
        <v>0</v>
      </c>
      <c r="BI220" s="144">
        <f>IF(N220="nulová",J220,0)</f>
        <v>0</v>
      </c>
      <c r="BJ220" s="13" t="s">
        <v>122</v>
      </c>
      <c r="BK220" s="144">
        <f>ROUND(I220*H220,2)</f>
        <v>0</v>
      </c>
      <c r="BL220" s="13" t="s">
        <v>146</v>
      </c>
      <c r="BM220" s="143" t="s">
        <v>403</v>
      </c>
    </row>
    <row r="221" spans="2:65" s="1" customFormat="1" ht="24.2" customHeight="1">
      <c r="B221" s="131"/>
      <c r="C221" s="132" t="s">
        <v>404</v>
      </c>
      <c r="D221" s="132" t="s">
        <v>117</v>
      </c>
      <c r="E221" s="133" t="s">
        <v>405</v>
      </c>
      <c r="F221" s="134" t="s">
        <v>406</v>
      </c>
      <c r="G221" s="135" t="s">
        <v>142</v>
      </c>
      <c r="H221" s="136">
        <v>2</v>
      </c>
      <c r="I221" s="159"/>
      <c r="J221" s="137">
        <f>ROUND(I221*H221,2)</f>
        <v>0</v>
      </c>
      <c r="K221" s="138"/>
      <c r="L221" s="25"/>
      <c r="M221" s="139" t="s">
        <v>1</v>
      </c>
      <c r="N221" s="140" t="s">
        <v>33</v>
      </c>
      <c r="O221" s="141">
        <v>5.9540000000000003E-2</v>
      </c>
      <c r="P221" s="141">
        <f>O221*H221</f>
        <v>0.11908000000000001</v>
      </c>
      <c r="Q221" s="141">
        <v>2.9898099999999998E-4</v>
      </c>
      <c r="R221" s="141">
        <f>Q221*H221</f>
        <v>5.9796199999999995E-4</v>
      </c>
      <c r="S221" s="141">
        <v>0</v>
      </c>
      <c r="T221" s="142">
        <f>S221*H221</f>
        <v>0</v>
      </c>
      <c r="AR221" s="143" t="s">
        <v>146</v>
      </c>
      <c r="AT221" s="143" t="s">
        <v>117</v>
      </c>
      <c r="AU221" s="143" t="s">
        <v>122</v>
      </c>
      <c r="AY221" s="13" t="s">
        <v>115</v>
      </c>
      <c r="BE221" s="144">
        <f>IF(N221="základná",J221,0)</f>
        <v>0</v>
      </c>
      <c r="BF221" s="144">
        <f>IF(N221="znížená",J221,0)</f>
        <v>0</v>
      </c>
      <c r="BG221" s="144">
        <f>IF(N221="zákl. prenesená",J221,0)</f>
        <v>0</v>
      </c>
      <c r="BH221" s="144">
        <f>IF(N221="zníž. prenesená",J221,0)</f>
        <v>0</v>
      </c>
      <c r="BI221" s="144">
        <f>IF(N221="nulová",J221,0)</f>
        <v>0</v>
      </c>
      <c r="BJ221" s="13" t="s">
        <v>122</v>
      </c>
      <c r="BK221" s="144">
        <f>ROUND(I221*H221,2)</f>
        <v>0</v>
      </c>
      <c r="BL221" s="13" t="s">
        <v>146</v>
      </c>
      <c r="BM221" s="143" t="s">
        <v>407</v>
      </c>
    </row>
    <row r="222" spans="2:65" s="1" customFormat="1" ht="24.2" customHeight="1">
      <c r="B222" s="131"/>
      <c r="C222" s="132" t="s">
        <v>275</v>
      </c>
      <c r="D222" s="132" t="s">
        <v>117</v>
      </c>
      <c r="E222" s="133" t="s">
        <v>408</v>
      </c>
      <c r="F222" s="134" t="s">
        <v>409</v>
      </c>
      <c r="G222" s="135" t="s">
        <v>142</v>
      </c>
      <c r="H222" s="136">
        <v>2</v>
      </c>
      <c r="I222" s="159"/>
      <c r="J222" s="137">
        <f>ROUND(I222*H222,2)</f>
        <v>0</v>
      </c>
      <c r="K222" s="138"/>
      <c r="L222" s="25"/>
      <c r="M222" s="139" t="s">
        <v>1</v>
      </c>
      <c r="N222" s="140" t="s">
        <v>33</v>
      </c>
      <c r="O222" s="141">
        <v>0.33055000000000001</v>
      </c>
      <c r="P222" s="141">
        <f>O222*H222</f>
        <v>0.66110000000000002</v>
      </c>
      <c r="Q222" s="141">
        <v>8.5740000000000002E-4</v>
      </c>
      <c r="R222" s="141">
        <f>Q222*H222</f>
        <v>1.7148E-3</v>
      </c>
      <c r="S222" s="141">
        <v>0</v>
      </c>
      <c r="T222" s="142">
        <f>S222*H222</f>
        <v>0</v>
      </c>
      <c r="AR222" s="143" t="s">
        <v>146</v>
      </c>
      <c r="AT222" s="143" t="s">
        <v>117</v>
      </c>
      <c r="AU222" s="143" t="s">
        <v>122</v>
      </c>
      <c r="AY222" s="13" t="s">
        <v>115</v>
      </c>
      <c r="BE222" s="144">
        <f>IF(N222="základná",J222,0)</f>
        <v>0</v>
      </c>
      <c r="BF222" s="144">
        <f>IF(N222="znížená",J222,0)</f>
        <v>0</v>
      </c>
      <c r="BG222" s="144">
        <f>IF(N222="zákl. prenesená",J222,0)</f>
        <v>0</v>
      </c>
      <c r="BH222" s="144">
        <f>IF(N222="zníž. prenesená",J222,0)</f>
        <v>0</v>
      </c>
      <c r="BI222" s="144">
        <f>IF(N222="nulová",J222,0)</f>
        <v>0</v>
      </c>
      <c r="BJ222" s="13" t="s">
        <v>122</v>
      </c>
      <c r="BK222" s="144">
        <f>ROUND(I222*H222,2)</f>
        <v>0</v>
      </c>
      <c r="BL222" s="13" t="s">
        <v>146</v>
      </c>
      <c r="BM222" s="143" t="s">
        <v>410</v>
      </c>
    </row>
    <row r="223" spans="2:65" s="1" customFormat="1" ht="24.2" customHeight="1">
      <c r="B223" s="131"/>
      <c r="C223" s="132" t="s">
        <v>411</v>
      </c>
      <c r="D223" s="132" t="s">
        <v>117</v>
      </c>
      <c r="E223" s="133" t="s">
        <v>412</v>
      </c>
      <c r="F223" s="134" t="s">
        <v>413</v>
      </c>
      <c r="G223" s="135" t="s">
        <v>142</v>
      </c>
      <c r="H223" s="136">
        <v>31.5</v>
      </c>
      <c r="I223" s="159"/>
      <c r="J223" s="137">
        <f>ROUND(I223*H223,2)</f>
        <v>0</v>
      </c>
      <c r="K223" s="138"/>
      <c r="L223" s="25"/>
      <c r="M223" s="139" t="s">
        <v>1</v>
      </c>
      <c r="N223" s="140" t="s">
        <v>33</v>
      </c>
      <c r="O223" s="141">
        <v>0.47604000000000002</v>
      </c>
      <c r="P223" s="141">
        <f>O223*H223</f>
        <v>14.99526</v>
      </c>
      <c r="Q223" s="141">
        <v>5.7655200000000003E-4</v>
      </c>
      <c r="R223" s="141">
        <f>Q223*H223</f>
        <v>1.8161388000000001E-2</v>
      </c>
      <c r="S223" s="141">
        <v>0</v>
      </c>
      <c r="T223" s="142">
        <f>S223*H223</f>
        <v>0</v>
      </c>
      <c r="AR223" s="143" t="s">
        <v>146</v>
      </c>
      <c r="AT223" s="143" t="s">
        <v>117</v>
      </c>
      <c r="AU223" s="143" t="s">
        <v>122</v>
      </c>
      <c r="AY223" s="13" t="s">
        <v>115</v>
      </c>
      <c r="BE223" s="144">
        <f>IF(N223="základná",J223,0)</f>
        <v>0</v>
      </c>
      <c r="BF223" s="144">
        <f>IF(N223="znížená",J223,0)</f>
        <v>0</v>
      </c>
      <c r="BG223" s="144">
        <f>IF(N223="zákl. prenesená",J223,0)</f>
        <v>0</v>
      </c>
      <c r="BH223" s="144">
        <f>IF(N223="zníž. prenesená",J223,0)</f>
        <v>0</v>
      </c>
      <c r="BI223" s="144">
        <f>IF(N223="nulová",J223,0)</f>
        <v>0</v>
      </c>
      <c r="BJ223" s="13" t="s">
        <v>122</v>
      </c>
      <c r="BK223" s="144">
        <f>ROUND(I223*H223,2)</f>
        <v>0</v>
      </c>
      <c r="BL223" s="13" t="s">
        <v>146</v>
      </c>
      <c r="BM223" s="143" t="s">
        <v>414</v>
      </c>
    </row>
    <row r="224" spans="2:65" s="11" customFormat="1" ht="25.9" customHeight="1">
      <c r="B224" s="120"/>
      <c r="D224" s="121" t="s">
        <v>66</v>
      </c>
      <c r="E224" s="122" t="s">
        <v>415</v>
      </c>
      <c r="F224" s="122" t="s">
        <v>416</v>
      </c>
      <c r="J224" s="123">
        <f>BK224</f>
        <v>0</v>
      </c>
      <c r="L224" s="120"/>
      <c r="M224" s="124"/>
      <c r="P224" s="125">
        <f>SUM(P225:P227)</f>
        <v>0</v>
      </c>
      <c r="R224" s="125">
        <f>SUM(R225:R227)</f>
        <v>0</v>
      </c>
      <c r="T224" s="126">
        <f>SUM(T225:T227)</f>
        <v>0</v>
      </c>
      <c r="AR224" s="121" t="s">
        <v>132</v>
      </c>
      <c r="AT224" s="127" t="s">
        <v>66</v>
      </c>
      <c r="AU224" s="127" t="s">
        <v>67</v>
      </c>
      <c r="AY224" s="121" t="s">
        <v>115</v>
      </c>
      <c r="BK224" s="128">
        <f>SUM(BK225:BK227)</f>
        <v>0</v>
      </c>
    </row>
    <row r="225" spans="2:65" s="1" customFormat="1" ht="33" customHeight="1">
      <c r="B225" s="131"/>
      <c r="C225" s="132" t="s">
        <v>279</v>
      </c>
      <c r="D225" s="132" t="s">
        <v>117</v>
      </c>
      <c r="E225" s="133" t="s">
        <v>417</v>
      </c>
      <c r="F225" s="134" t="s">
        <v>418</v>
      </c>
      <c r="G225" s="135" t="s">
        <v>352</v>
      </c>
      <c r="H225" s="136">
        <v>1</v>
      </c>
      <c r="I225" s="159"/>
      <c r="J225" s="137">
        <f>ROUND(I225*H225,2)</f>
        <v>0</v>
      </c>
      <c r="K225" s="138"/>
      <c r="L225" s="25"/>
      <c r="M225" s="139" t="s">
        <v>1</v>
      </c>
      <c r="N225" s="140" t="s">
        <v>33</v>
      </c>
      <c r="O225" s="141">
        <v>0</v>
      </c>
      <c r="P225" s="141">
        <f>O225*H225</f>
        <v>0</v>
      </c>
      <c r="Q225" s="141">
        <v>0</v>
      </c>
      <c r="R225" s="141">
        <f>Q225*H225</f>
        <v>0</v>
      </c>
      <c r="S225" s="141">
        <v>0</v>
      </c>
      <c r="T225" s="142">
        <f>S225*H225</f>
        <v>0</v>
      </c>
      <c r="AR225" s="143" t="s">
        <v>121</v>
      </c>
      <c r="AT225" s="143" t="s">
        <v>117</v>
      </c>
      <c r="AU225" s="143" t="s">
        <v>74</v>
      </c>
      <c r="AY225" s="13" t="s">
        <v>115</v>
      </c>
      <c r="BE225" s="144">
        <f>IF(N225="základná",J225,0)</f>
        <v>0</v>
      </c>
      <c r="BF225" s="144">
        <f>IF(N225="znížená",J225,0)</f>
        <v>0</v>
      </c>
      <c r="BG225" s="144">
        <f>IF(N225="zákl. prenesená",J225,0)</f>
        <v>0</v>
      </c>
      <c r="BH225" s="144">
        <f>IF(N225="zníž. prenesená",J225,0)</f>
        <v>0</v>
      </c>
      <c r="BI225" s="144">
        <f>IF(N225="nulová",J225,0)</f>
        <v>0</v>
      </c>
      <c r="BJ225" s="13" t="s">
        <v>122</v>
      </c>
      <c r="BK225" s="144">
        <f>ROUND(I225*H225,2)</f>
        <v>0</v>
      </c>
      <c r="BL225" s="13" t="s">
        <v>121</v>
      </c>
      <c r="BM225" s="143" t="s">
        <v>419</v>
      </c>
    </row>
    <row r="226" spans="2:65" s="1" customFormat="1" ht="24.2" customHeight="1">
      <c r="B226" s="131"/>
      <c r="C226" s="132" t="s">
        <v>420</v>
      </c>
      <c r="D226" s="132" t="s">
        <v>117</v>
      </c>
      <c r="E226" s="133" t="s">
        <v>421</v>
      </c>
      <c r="F226" s="134" t="s">
        <v>422</v>
      </c>
      <c r="G226" s="135" t="s">
        <v>352</v>
      </c>
      <c r="H226" s="136">
        <v>1</v>
      </c>
      <c r="I226" s="159"/>
      <c r="J226" s="137">
        <f>ROUND(I226*H226,2)</f>
        <v>0</v>
      </c>
      <c r="K226" s="138"/>
      <c r="L226" s="25"/>
      <c r="M226" s="139" t="s">
        <v>1</v>
      </c>
      <c r="N226" s="140" t="s">
        <v>33</v>
      </c>
      <c r="O226" s="141">
        <v>0</v>
      </c>
      <c r="P226" s="141">
        <f>O226*H226</f>
        <v>0</v>
      </c>
      <c r="Q226" s="141">
        <v>0</v>
      </c>
      <c r="R226" s="141">
        <f>Q226*H226</f>
        <v>0</v>
      </c>
      <c r="S226" s="141">
        <v>0</v>
      </c>
      <c r="T226" s="142">
        <f>S226*H226</f>
        <v>0</v>
      </c>
      <c r="AR226" s="143" t="s">
        <v>121</v>
      </c>
      <c r="AT226" s="143" t="s">
        <v>117</v>
      </c>
      <c r="AU226" s="143" t="s">
        <v>74</v>
      </c>
      <c r="AY226" s="13" t="s">
        <v>115</v>
      </c>
      <c r="BE226" s="144">
        <f>IF(N226="základná",J226,0)</f>
        <v>0</v>
      </c>
      <c r="BF226" s="144">
        <f>IF(N226="znížená",J226,0)</f>
        <v>0</v>
      </c>
      <c r="BG226" s="144">
        <f>IF(N226="zákl. prenesená",J226,0)</f>
        <v>0</v>
      </c>
      <c r="BH226" s="144">
        <f>IF(N226="zníž. prenesená",J226,0)</f>
        <v>0</v>
      </c>
      <c r="BI226" s="144">
        <f>IF(N226="nulová",J226,0)</f>
        <v>0</v>
      </c>
      <c r="BJ226" s="13" t="s">
        <v>122</v>
      </c>
      <c r="BK226" s="144">
        <f>ROUND(I226*H226,2)</f>
        <v>0</v>
      </c>
      <c r="BL226" s="13" t="s">
        <v>121</v>
      </c>
      <c r="BM226" s="143" t="s">
        <v>423</v>
      </c>
    </row>
    <row r="227" spans="2:65" s="1" customFormat="1" ht="24.2" customHeight="1">
      <c r="B227" s="131"/>
      <c r="C227" s="132" t="s">
        <v>282</v>
      </c>
      <c r="D227" s="132" t="s">
        <v>117</v>
      </c>
      <c r="E227" s="133" t="s">
        <v>424</v>
      </c>
      <c r="F227" s="134" t="s">
        <v>425</v>
      </c>
      <c r="G227" s="135" t="s">
        <v>363</v>
      </c>
      <c r="H227" s="136">
        <v>24</v>
      </c>
      <c r="I227" s="159"/>
      <c r="J227" s="137">
        <f>ROUND(I227*H227,2)</f>
        <v>0</v>
      </c>
      <c r="K227" s="138"/>
      <c r="L227" s="25"/>
      <c r="M227" s="155" t="s">
        <v>1</v>
      </c>
      <c r="N227" s="156" t="s">
        <v>33</v>
      </c>
      <c r="O227" s="157">
        <v>0</v>
      </c>
      <c r="P227" s="157">
        <f>O227*H227</f>
        <v>0</v>
      </c>
      <c r="Q227" s="157">
        <v>0</v>
      </c>
      <c r="R227" s="157">
        <f>Q227*H227</f>
        <v>0</v>
      </c>
      <c r="S227" s="157">
        <v>0</v>
      </c>
      <c r="T227" s="158">
        <f>S227*H227</f>
        <v>0</v>
      </c>
      <c r="AR227" s="143" t="s">
        <v>121</v>
      </c>
      <c r="AT227" s="143" t="s">
        <v>117</v>
      </c>
      <c r="AU227" s="143" t="s">
        <v>74</v>
      </c>
      <c r="AY227" s="13" t="s">
        <v>115</v>
      </c>
      <c r="BE227" s="144">
        <f>IF(N227="základná",J227,0)</f>
        <v>0</v>
      </c>
      <c r="BF227" s="144">
        <f>IF(N227="znížená",J227,0)</f>
        <v>0</v>
      </c>
      <c r="BG227" s="144">
        <f>IF(N227="zákl. prenesená",J227,0)</f>
        <v>0</v>
      </c>
      <c r="BH227" s="144">
        <f>IF(N227="zníž. prenesená",J227,0)</f>
        <v>0</v>
      </c>
      <c r="BI227" s="144">
        <f>IF(N227="nulová",J227,0)</f>
        <v>0</v>
      </c>
      <c r="BJ227" s="13" t="s">
        <v>122</v>
      </c>
      <c r="BK227" s="144">
        <f>ROUND(I227*H227,2)</f>
        <v>0</v>
      </c>
      <c r="BL227" s="13" t="s">
        <v>121</v>
      </c>
      <c r="BM227" s="143" t="s">
        <v>426</v>
      </c>
    </row>
    <row r="228" spans="2:65" s="1" customFormat="1" ht="6.95" customHeight="1">
      <c r="B228" s="40"/>
      <c r="C228" s="41"/>
      <c r="D228" s="41"/>
      <c r="E228" s="41"/>
      <c r="F228" s="41"/>
      <c r="G228" s="41"/>
      <c r="H228" s="41"/>
      <c r="I228" s="41"/>
      <c r="J228" s="41"/>
      <c r="K228" s="41"/>
      <c r="L228" s="25"/>
    </row>
  </sheetData>
  <autoFilter ref="C131:K227" xr:uid="{00000000-0009-0000-0000-000001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32"/>
  <sheetViews>
    <sheetView showGridLines="0" topLeftCell="A40" workbookViewId="0">
      <selection activeCell="W226" sqref="W22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87" t="s">
        <v>5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AT2" s="13" t="s">
        <v>77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67</v>
      </c>
    </row>
    <row r="4" spans="2:46" ht="24.95" customHeight="1">
      <c r="B4" s="16"/>
      <c r="D4" s="17" t="s">
        <v>78</v>
      </c>
      <c r="L4" s="16"/>
      <c r="M4" s="84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2" t="s">
        <v>12</v>
      </c>
      <c r="L6" s="16"/>
    </row>
    <row r="7" spans="2:46" ht="16.5" customHeight="1">
      <c r="B7" s="16"/>
      <c r="E7" s="201" t="str">
        <f>'Rekapitulácia stavby'!K6</f>
        <v>MHTH - Oprava šácht š.05100 a 05110</v>
      </c>
      <c r="F7" s="202"/>
      <c r="G7" s="202"/>
      <c r="H7" s="202"/>
      <c r="L7" s="16"/>
    </row>
    <row r="8" spans="2:46" s="1" customFormat="1" ht="12" customHeight="1">
      <c r="B8" s="25"/>
      <c r="D8" s="22" t="s">
        <v>79</v>
      </c>
      <c r="L8" s="25"/>
    </row>
    <row r="9" spans="2:46" s="1" customFormat="1" ht="16.5" customHeight="1">
      <c r="B9" s="25"/>
      <c r="E9" s="198" t="s">
        <v>445</v>
      </c>
      <c r="F9" s="200"/>
      <c r="G9" s="200"/>
      <c r="H9" s="200"/>
      <c r="L9" s="25"/>
    </row>
    <row r="10" spans="2:46" s="1" customFormat="1">
      <c r="B10" s="25"/>
      <c r="L10" s="25"/>
    </row>
    <row r="11" spans="2:46" s="1" customFormat="1" ht="12" customHeight="1">
      <c r="B11" s="25"/>
      <c r="D11" s="22" t="s">
        <v>13</v>
      </c>
      <c r="F11" s="20" t="s">
        <v>1</v>
      </c>
      <c r="I11" s="22" t="s">
        <v>14</v>
      </c>
      <c r="J11" s="20" t="s">
        <v>1</v>
      </c>
      <c r="L11" s="25"/>
    </row>
    <row r="12" spans="2:46" s="1" customFormat="1" ht="12" customHeight="1">
      <c r="B12" s="25"/>
      <c r="D12" s="22" t="s">
        <v>15</v>
      </c>
      <c r="F12" s="20" t="s">
        <v>16</v>
      </c>
      <c r="I12" s="22" t="s">
        <v>17</v>
      </c>
      <c r="J12" s="48" t="str">
        <f>'Rekapitulácia stavby'!AN8</f>
        <v>24. 6. 2025</v>
      </c>
      <c r="L12" s="25"/>
    </row>
    <row r="13" spans="2:46" s="1" customFormat="1" ht="10.9" customHeight="1">
      <c r="B13" s="25"/>
      <c r="L13" s="25"/>
    </row>
    <row r="14" spans="2:46" s="1" customFormat="1" ht="12" customHeight="1">
      <c r="B14" s="25"/>
      <c r="D14" s="22" t="s">
        <v>19</v>
      </c>
      <c r="I14" s="22" t="s">
        <v>20</v>
      </c>
      <c r="J14" s="20" t="str">
        <f>IF('Rekapitulácia stavby'!AN10="","",'Rekapitulácia stavby'!AN10)</f>
        <v/>
      </c>
      <c r="L14" s="25"/>
    </row>
    <row r="15" spans="2:46" s="1" customFormat="1" ht="18" customHeight="1">
      <c r="B15" s="25"/>
      <c r="E15" s="143" t="str">
        <f>IF('Rekapitulácia stavby'!E11="","",'Rekapitulácia stavby'!E11)</f>
        <v>MH Teplárenský holding, a.s., Turbínová 3, 831 04 Bratislava – mestská časť Nové Mesto</v>
      </c>
      <c r="I15" s="22" t="s">
        <v>21</v>
      </c>
      <c r="J15" s="20" t="str">
        <f>IF('Rekapitulácia stavby'!AN11="","",'Rekapitulácia stavby'!AN11)</f>
        <v/>
      </c>
      <c r="L15" s="25"/>
    </row>
    <row r="16" spans="2:46" s="1" customFormat="1" ht="6.95" customHeight="1">
      <c r="B16" s="25"/>
      <c r="L16" s="25"/>
    </row>
    <row r="17" spans="2:12" s="1" customFormat="1" ht="12" customHeight="1">
      <c r="B17" s="25"/>
      <c r="D17" s="22" t="s">
        <v>22</v>
      </c>
      <c r="I17" s="22" t="s">
        <v>20</v>
      </c>
      <c r="J17" s="20" t="str">
        <f>'Rekapitulácia stavby'!AN13</f>
        <v/>
      </c>
      <c r="L17" s="25"/>
    </row>
    <row r="18" spans="2:12" s="1" customFormat="1" ht="18" customHeight="1">
      <c r="B18" s="25"/>
      <c r="E18" s="162" t="str">
        <f>'Rekapitulácia stavby'!E14</f>
        <v xml:space="preserve"> </v>
      </c>
      <c r="F18" s="162"/>
      <c r="G18" s="162"/>
      <c r="H18" s="162"/>
      <c r="I18" s="22" t="s">
        <v>21</v>
      </c>
      <c r="J18" s="20" t="str">
        <f>'Rekapitulácia stavby'!AN14</f>
        <v/>
      </c>
      <c r="L18" s="25"/>
    </row>
    <row r="19" spans="2:12" s="1" customFormat="1" ht="6.95" customHeight="1">
      <c r="B19" s="25"/>
      <c r="L19" s="25"/>
    </row>
    <row r="20" spans="2:12" s="1" customFormat="1" ht="12" customHeight="1">
      <c r="B20" s="25"/>
      <c r="D20" s="22" t="s">
        <v>23</v>
      </c>
      <c r="I20" s="22" t="s">
        <v>20</v>
      </c>
      <c r="J20" s="20" t="str">
        <f>IF('Rekapitulácia stavby'!AN16="","",'Rekapitulácia stavby'!AN16)</f>
        <v/>
      </c>
      <c r="L20" s="25"/>
    </row>
    <row r="21" spans="2:12" s="1" customFormat="1" ht="18" customHeight="1">
      <c r="B21" s="25"/>
      <c r="E21" s="20" t="str">
        <f>IF('Rekapitulácia stavby'!E17="","",'Rekapitulácia stavby'!E17)</f>
        <v xml:space="preserve"> </v>
      </c>
      <c r="I21" s="22" t="s">
        <v>21</v>
      </c>
      <c r="J21" s="20" t="str">
        <f>IF('Rekapitulácia stavby'!AN17="","",'Rekapitulácia stavby'!AN17)</f>
        <v/>
      </c>
      <c r="L21" s="25"/>
    </row>
    <row r="22" spans="2:12" s="1" customFormat="1" ht="6.95" customHeight="1">
      <c r="B22" s="25"/>
      <c r="L22" s="25"/>
    </row>
    <row r="23" spans="2:12" s="1" customFormat="1" ht="12" customHeight="1">
      <c r="B23" s="25"/>
      <c r="D23" s="22" t="s">
        <v>25</v>
      </c>
      <c r="I23" s="22" t="s">
        <v>20</v>
      </c>
      <c r="J23" s="20" t="str">
        <f>IF('Rekapitulácia stavby'!AN19="","",'Rekapitulácia stavby'!AN19)</f>
        <v/>
      </c>
      <c r="L23" s="25"/>
    </row>
    <row r="24" spans="2:12" s="1" customFormat="1" ht="18" customHeight="1">
      <c r="B24" s="25"/>
      <c r="E24" s="20" t="str">
        <f>IF('Rekapitulácia stavby'!E20="","",'Rekapitulácia stavby'!E20)</f>
        <v xml:space="preserve"> </v>
      </c>
      <c r="I24" s="22" t="s">
        <v>21</v>
      </c>
      <c r="J24" s="20" t="str">
        <f>IF('Rekapitulácia stavby'!AN20="","",'Rekapitulácia stavby'!AN20)</f>
        <v/>
      </c>
      <c r="L24" s="25"/>
    </row>
    <row r="25" spans="2:12" s="1" customFormat="1" ht="6.95" customHeight="1">
      <c r="B25" s="25"/>
      <c r="L25" s="25"/>
    </row>
    <row r="26" spans="2:12" s="1" customFormat="1" ht="12" customHeight="1">
      <c r="B26" s="25"/>
      <c r="D26" s="22" t="s">
        <v>26</v>
      </c>
      <c r="L26" s="25"/>
    </row>
    <row r="27" spans="2:12" s="7" customFormat="1" ht="16.5" customHeight="1">
      <c r="B27" s="85"/>
      <c r="E27" s="165" t="s">
        <v>1</v>
      </c>
      <c r="F27" s="165"/>
      <c r="G27" s="165"/>
      <c r="H27" s="165"/>
      <c r="L27" s="85"/>
    </row>
    <row r="28" spans="2:12" s="1" customFormat="1" ht="6.95" customHeight="1">
      <c r="B28" s="25"/>
      <c r="L28" s="25"/>
    </row>
    <row r="29" spans="2:12" s="1" customFormat="1" ht="6.95" customHeight="1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>
      <c r="B30" s="25"/>
      <c r="D30" s="86" t="s">
        <v>27</v>
      </c>
      <c r="J30" s="62">
        <f>ROUND(J132, 2)</f>
        <v>0</v>
      </c>
      <c r="L30" s="25"/>
    </row>
    <row r="31" spans="2:12" s="1" customFormat="1" ht="6.95" customHeight="1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>
      <c r="B32" s="25"/>
      <c r="F32" s="28" t="s">
        <v>29</v>
      </c>
      <c r="I32" s="28" t="s">
        <v>28</v>
      </c>
      <c r="J32" s="28" t="s">
        <v>30</v>
      </c>
      <c r="L32" s="25"/>
    </row>
    <row r="33" spans="2:12" s="1" customFormat="1" ht="14.45" customHeight="1">
      <c r="B33" s="25"/>
      <c r="D33" s="51" t="s">
        <v>31</v>
      </c>
      <c r="E33" s="30" t="s">
        <v>32</v>
      </c>
      <c r="F33" s="87">
        <f>ROUND((SUM(BE132:BE231)),  2)</f>
        <v>0</v>
      </c>
      <c r="G33" s="88"/>
      <c r="H33" s="88"/>
      <c r="I33" s="89">
        <v>0.23</v>
      </c>
      <c r="J33" s="87">
        <f>ROUND(((SUM(BE132:BE231))*I33),  2)</f>
        <v>0</v>
      </c>
      <c r="L33" s="25"/>
    </row>
    <row r="34" spans="2:12" s="1" customFormat="1" ht="14.45" customHeight="1">
      <c r="B34" s="25"/>
      <c r="E34" s="30" t="s">
        <v>33</v>
      </c>
      <c r="F34" s="90">
        <f>ROUND((SUM(BF132:BF231)),  2)</f>
        <v>0</v>
      </c>
      <c r="I34" s="91">
        <v>0.23</v>
      </c>
      <c r="J34" s="90">
        <f>ROUND(((SUM(BF132:BF231))*I34),  2)</f>
        <v>0</v>
      </c>
      <c r="L34" s="25"/>
    </row>
    <row r="35" spans="2:12" s="1" customFormat="1" ht="14.45" hidden="1" customHeight="1">
      <c r="B35" s="25"/>
      <c r="E35" s="22" t="s">
        <v>34</v>
      </c>
      <c r="F35" s="90">
        <f>ROUND((SUM(BG132:BG231)),  2)</f>
        <v>0</v>
      </c>
      <c r="I35" s="91">
        <v>0.23</v>
      </c>
      <c r="J35" s="90">
        <f>0</f>
        <v>0</v>
      </c>
      <c r="L35" s="25"/>
    </row>
    <row r="36" spans="2:12" s="1" customFormat="1" ht="14.45" hidden="1" customHeight="1">
      <c r="B36" s="25"/>
      <c r="E36" s="22" t="s">
        <v>35</v>
      </c>
      <c r="F36" s="90">
        <f>ROUND((SUM(BH132:BH231)),  2)</f>
        <v>0</v>
      </c>
      <c r="I36" s="91">
        <v>0.23</v>
      </c>
      <c r="J36" s="90">
        <f>0</f>
        <v>0</v>
      </c>
      <c r="L36" s="25"/>
    </row>
    <row r="37" spans="2:12" s="1" customFormat="1" ht="14.45" hidden="1" customHeight="1">
      <c r="B37" s="25"/>
      <c r="E37" s="30" t="s">
        <v>36</v>
      </c>
      <c r="F37" s="87">
        <f>ROUND((SUM(BI132:BI231)),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>
      <c r="B38" s="25"/>
      <c r="L38" s="25"/>
    </row>
    <row r="39" spans="2:12" s="1" customFormat="1" ht="25.35" customHeight="1">
      <c r="B39" s="25"/>
      <c r="C39" s="92"/>
      <c r="D39" s="93" t="s">
        <v>37</v>
      </c>
      <c r="E39" s="53"/>
      <c r="F39" s="53"/>
      <c r="G39" s="94" t="s">
        <v>38</v>
      </c>
      <c r="H39" s="95" t="s">
        <v>39</v>
      </c>
      <c r="I39" s="53"/>
      <c r="J39" s="96">
        <f>SUM(J30:J37)</f>
        <v>0</v>
      </c>
      <c r="K39" s="97"/>
      <c r="L39" s="25"/>
    </row>
    <row r="40" spans="2:12" s="1" customFormat="1" ht="14.45" customHeight="1">
      <c r="B40" s="25"/>
      <c r="L40" s="25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5"/>
      <c r="D50" s="37" t="s">
        <v>40</v>
      </c>
      <c r="E50" s="38"/>
      <c r="F50" s="38"/>
      <c r="G50" s="37" t="s">
        <v>41</v>
      </c>
      <c r="H50" s="38"/>
      <c r="I50" s="38"/>
      <c r="J50" s="38"/>
      <c r="K50" s="38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5"/>
      <c r="D61" s="39" t="s">
        <v>42</v>
      </c>
      <c r="E61" s="27"/>
      <c r="F61" s="98" t="s">
        <v>43</v>
      </c>
      <c r="G61" s="39" t="s">
        <v>42</v>
      </c>
      <c r="H61" s="27"/>
      <c r="I61" s="27"/>
      <c r="J61" s="99" t="s">
        <v>43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5"/>
      <c r="D65" s="37" t="s">
        <v>44</v>
      </c>
      <c r="E65" s="38"/>
      <c r="F65" s="38"/>
      <c r="G65" s="37" t="s">
        <v>45</v>
      </c>
      <c r="H65" s="38"/>
      <c r="I65" s="38"/>
      <c r="J65" s="38"/>
      <c r="K65" s="38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5"/>
      <c r="D76" s="39" t="s">
        <v>42</v>
      </c>
      <c r="E76" s="27"/>
      <c r="F76" s="98" t="s">
        <v>43</v>
      </c>
      <c r="G76" s="39" t="s">
        <v>42</v>
      </c>
      <c r="H76" s="27"/>
      <c r="I76" s="27"/>
      <c r="J76" s="99" t="s">
        <v>43</v>
      </c>
      <c r="K76" s="27"/>
      <c r="L76" s="25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>
      <c r="B82" s="25"/>
      <c r="C82" s="17" t="s">
        <v>80</v>
      </c>
      <c r="L82" s="25"/>
    </row>
    <row r="83" spans="2:47" s="1" customFormat="1" ht="6.95" hidden="1" customHeight="1">
      <c r="B83" s="25"/>
      <c r="L83" s="25"/>
    </row>
    <row r="84" spans="2:47" s="1" customFormat="1" ht="12" hidden="1" customHeight="1">
      <c r="B84" s="25"/>
      <c r="C84" s="22" t="s">
        <v>12</v>
      </c>
      <c r="L84" s="25"/>
    </row>
    <row r="85" spans="2:47" s="1" customFormat="1" ht="16.5" hidden="1" customHeight="1">
      <c r="B85" s="25"/>
      <c r="E85" s="201" t="str">
        <f>E7</f>
        <v>MHTH - Oprava šácht š.05100 a 05110</v>
      </c>
      <c r="F85" s="202"/>
      <c r="G85" s="202"/>
      <c r="H85" s="202"/>
      <c r="L85" s="25"/>
    </row>
    <row r="86" spans="2:47" s="1" customFormat="1" ht="12" hidden="1" customHeight="1">
      <c r="B86" s="25"/>
      <c r="C86" s="22" t="s">
        <v>79</v>
      </c>
      <c r="L86" s="25"/>
    </row>
    <row r="87" spans="2:47" s="1" customFormat="1" ht="16.5" hidden="1" customHeight="1">
      <c r="B87" s="25"/>
      <c r="E87" s="198" t="str">
        <f>E9</f>
        <v>Objekt2 - š.05110</v>
      </c>
      <c r="F87" s="200"/>
      <c r="G87" s="200"/>
      <c r="H87" s="200"/>
      <c r="L87" s="25"/>
    </row>
    <row r="88" spans="2:47" s="1" customFormat="1" ht="6.95" hidden="1" customHeight="1">
      <c r="B88" s="25"/>
      <c r="L88" s="25"/>
    </row>
    <row r="89" spans="2:47" s="1" customFormat="1" ht="12" hidden="1" customHeight="1">
      <c r="B89" s="25"/>
      <c r="C89" s="22" t="s">
        <v>15</v>
      </c>
      <c r="F89" s="20" t="str">
        <f>F12</f>
        <v xml:space="preserve"> </v>
      </c>
      <c r="I89" s="22" t="s">
        <v>17</v>
      </c>
      <c r="J89" s="48" t="str">
        <f>IF(J12="","",J12)</f>
        <v>24. 6. 2025</v>
      </c>
      <c r="L89" s="25"/>
    </row>
    <row r="90" spans="2:47" s="1" customFormat="1" ht="6.95" hidden="1" customHeight="1">
      <c r="B90" s="25"/>
      <c r="L90" s="25"/>
    </row>
    <row r="91" spans="2:47" s="1" customFormat="1" ht="15.2" hidden="1" customHeight="1">
      <c r="B91" s="25"/>
      <c r="C91" s="22" t="s">
        <v>19</v>
      </c>
      <c r="F91" s="20" t="str">
        <f>E15</f>
        <v>MH Teplárenský holding, a.s., Turbínová 3, 831 04 Bratislava – mestská časť Nové Mesto</v>
      </c>
      <c r="I91" s="22" t="s">
        <v>23</v>
      </c>
      <c r="J91" s="23" t="str">
        <f>E21</f>
        <v xml:space="preserve"> </v>
      </c>
      <c r="L91" s="25"/>
    </row>
    <row r="92" spans="2:47" s="1" customFormat="1" ht="15.2" hidden="1" customHeight="1">
      <c r="B92" s="25"/>
      <c r="C92" s="22" t="s">
        <v>22</v>
      </c>
      <c r="F92" s="20" t="str">
        <f>IF(E18="","",E18)</f>
        <v xml:space="preserve"> </v>
      </c>
      <c r="I92" s="22" t="s">
        <v>25</v>
      </c>
      <c r="J92" s="23" t="str">
        <f>E24</f>
        <v xml:space="preserve"> </v>
      </c>
      <c r="L92" s="25"/>
    </row>
    <row r="93" spans="2:47" s="1" customFormat="1" ht="10.35" hidden="1" customHeight="1">
      <c r="B93" s="25"/>
      <c r="L93" s="25"/>
    </row>
    <row r="94" spans="2:47" s="1" customFormat="1" ht="29.25" hidden="1" customHeight="1">
      <c r="B94" s="25"/>
      <c r="C94" s="100" t="s">
        <v>81</v>
      </c>
      <c r="D94" s="92"/>
      <c r="E94" s="92"/>
      <c r="F94" s="92"/>
      <c r="G94" s="92"/>
      <c r="H94" s="92"/>
      <c r="I94" s="92"/>
      <c r="J94" s="101" t="s">
        <v>82</v>
      </c>
      <c r="K94" s="92"/>
      <c r="L94" s="25"/>
    </row>
    <row r="95" spans="2:47" s="1" customFormat="1" ht="10.35" hidden="1" customHeight="1">
      <c r="B95" s="25"/>
      <c r="L95" s="25"/>
    </row>
    <row r="96" spans="2:47" s="1" customFormat="1" ht="22.9" hidden="1" customHeight="1">
      <c r="B96" s="25"/>
      <c r="C96" s="102" t="s">
        <v>83</v>
      </c>
      <c r="J96" s="62">
        <f>J132</f>
        <v>0</v>
      </c>
      <c r="L96" s="25"/>
      <c r="AU96" s="13" t="s">
        <v>84</v>
      </c>
    </row>
    <row r="97" spans="2:12" s="8" customFormat="1" ht="24.95" hidden="1" customHeight="1">
      <c r="B97" s="103"/>
      <c r="D97" s="104" t="s">
        <v>85</v>
      </c>
      <c r="E97" s="105"/>
      <c r="F97" s="105"/>
      <c r="G97" s="105"/>
      <c r="H97" s="105"/>
      <c r="I97" s="105"/>
      <c r="J97" s="106">
        <f>J133</f>
        <v>0</v>
      </c>
      <c r="L97" s="103"/>
    </row>
    <row r="98" spans="2:12" s="9" customFormat="1" ht="19.899999999999999" hidden="1" customHeight="1">
      <c r="B98" s="107"/>
      <c r="D98" s="108" t="s">
        <v>86</v>
      </c>
      <c r="E98" s="109"/>
      <c r="F98" s="109"/>
      <c r="G98" s="109"/>
      <c r="H98" s="109"/>
      <c r="I98" s="109"/>
      <c r="J98" s="110">
        <f>J134</f>
        <v>0</v>
      </c>
      <c r="L98" s="107"/>
    </row>
    <row r="99" spans="2:12" s="9" customFormat="1" ht="19.899999999999999" hidden="1" customHeight="1">
      <c r="B99" s="107"/>
      <c r="D99" s="108" t="s">
        <v>87</v>
      </c>
      <c r="E99" s="109"/>
      <c r="F99" s="109"/>
      <c r="G99" s="109"/>
      <c r="H99" s="109"/>
      <c r="I99" s="109"/>
      <c r="J99" s="110">
        <f>J155</f>
        <v>0</v>
      </c>
      <c r="L99" s="107"/>
    </row>
    <row r="100" spans="2:12" s="9" customFormat="1" ht="19.899999999999999" hidden="1" customHeight="1">
      <c r="B100" s="107"/>
      <c r="D100" s="108" t="s">
        <v>88</v>
      </c>
      <c r="E100" s="109"/>
      <c r="F100" s="109"/>
      <c r="G100" s="109"/>
      <c r="H100" s="109"/>
      <c r="I100" s="109"/>
      <c r="J100" s="110">
        <f>J159</f>
        <v>0</v>
      </c>
      <c r="L100" s="107"/>
    </row>
    <row r="101" spans="2:12" s="9" customFormat="1" ht="19.899999999999999" hidden="1" customHeight="1">
      <c r="B101" s="107"/>
      <c r="D101" s="108" t="s">
        <v>89</v>
      </c>
      <c r="E101" s="109"/>
      <c r="F101" s="109"/>
      <c r="G101" s="109"/>
      <c r="H101" s="109"/>
      <c r="I101" s="109"/>
      <c r="J101" s="110">
        <f>J161</f>
        <v>0</v>
      </c>
      <c r="L101" s="107"/>
    </row>
    <row r="102" spans="2:12" s="9" customFormat="1" ht="19.899999999999999" hidden="1" customHeight="1">
      <c r="B102" s="107"/>
      <c r="D102" s="108" t="s">
        <v>90</v>
      </c>
      <c r="E102" s="109"/>
      <c r="F102" s="109"/>
      <c r="G102" s="109"/>
      <c r="H102" s="109"/>
      <c r="I102" s="109"/>
      <c r="J102" s="110">
        <f>J175</f>
        <v>0</v>
      </c>
      <c r="L102" s="107"/>
    </row>
    <row r="103" spans="2:12" s="9" customFormat="1" ht="19.899999999999999" hidden="1" customHeight="1">
      <c r="B103" s="107"/>
      <c r="D103" s="108" t="s">
        <v>91</v>
      </c>
      <c r="E103" s="109"/>
      <c r="F103" s="109"/>
      <c r="G103" s="109"/>
      <c r="H103" s="109"/>
      <c r="I103" s="109"/>
      <c r="J103" s="110">
        <f>J193</f>
        <v>0</v>
      </c>
      <c r="L103" s="107"/>
    </row>
    <row r="104" spans="2:12" s="8" customFormat="1" ht="24.95" hidden="1" customHeight="1">
      <c r="B104" s="103"/>
      <c r="D104" s="104" t="s">
        <v>92</v>
      </c>
      <c r="E104" s="105"/>
      <c r="F104" s="105"/>
      <c r="G104" s="105"/>
      <c r="H104" s="105"/>
      <c r="I104" s="105"/>
      <c r="J104" s="106">
        <f>J195</f>
        <v>0</v>
      </c>
      <c r="L104" s="103"/>
    </row>
    <row r="105" spans="2:12" s="9" customFormat="1" ht="19.899999999999999" hidden="1" customHeight="1">
      <c r="B105" s="107"/>
      <c r="D105" s="108" t="s">
        <v>93</v>
      </c>
      <c r="E105" s="109"/>
      <c r="F105" s="109"/>
      <c r="G105" s="109"/>
      <c r="H105" s="109"/>
      <c r="I105" s="109"/>
      <c r="J105" s="110">
        <f>J196</f>
        <v>0</v>
      </c>
      <c r="L105" s="107"/>
    </row>
    <row r="106" spans="2:12" s="8" customFormat="1" ht="24.95" hidden="1" customHeight="1">
      <c r="B106" s="103"/>
      <c r="D106" s="104" t="s">
        <v>94</v>
      </c>
      <c r="E106" s="105"/>
      <c r="F106" s="105"/>
      <c r="G106" s="105"/>
      <c r="H106" s="105"/>
      <c r="I106" s="105"/>
      <c r="J106" s="106">
        <f>J202</f>
        <v>0</v>
      </c>
      <c r="L106" s="103"/>
    </row>
    <row r="107" spans="2:12" s="9" customFormat="1" ht="19.899999999999999" hidden="1" customHeight="1">
      <c r="B107" s="107"/>
      <c r="D107" s="108" t="s">
        <v>95</v>
      </c>
      <c r="E107" s="109"/>
      <c r="F107" s="109"/>
      <c r="G107" s="109"/>
      <c r="H107" s="109"/>
      <c r="I107" s="109"/>
      <c r="J107" s="110">
        <f>J203</f>
        <v>0</v>
      </c>
      <c r="L107" s="107"/>
    </row>
    <row r="108" spans="2:12" s="9" customFormat="1" ht="19.899999999999999" hidden="1" customHeight="1">
      <c r="B108" s="107"/>
      <c r="D108" s="108" t="s">
        <v>96</v>
      </c>
      <c r="E108" s="109"/>
      <c r="F108" s="109"/>
      <c r="G108" s="109"/>
      <c r="H108" s="109"/>
      <c r="I108" s="109"/>
      <c r="J108" s="110">
        <f>J209</f>
        <v>0</v>
      </c>
      <c r="L108" s="107"/>
    </row>
    <row r="109" spans="2:12" s="9" customFormat="1" ht="19.899999999999999" hidden="1" customHeight="1">
      <c r="B109" s="107"/>
      <c r="D109" s="108" t="s">
        <v>97</v>
      </c>
      <c r="E109" s="109"/>
      <c r="F109" s="109"/>
      <c r="G109" s="109"/>
      <c r="H109" s="109"/>
      <c r="I109" s="109"/>
      <c r="J109" s="110">
        <f>J213</f>
        <v>0</v>
      </c>
      <c r="L109" s="107"/>
    </row>
    <row r="110" spans="2:12" s="9" customFormat="1" ht="19.899999999999999" hidden="1" customHeight="1">
      <c r="B110" s="107"/>
      <c r="D110" s="108" t="s">
        <v>98</v>
      </c>
      <c r="E110" s="109"/>
      <c r="F110" s="109"/>
      <c r="G110" s="109"/>
      <c r="H110" s="109"/>
      <c r="I110" s="109"/>
      <c r="J110" s="110">
        <f>J217</f>
        <v>0</v>
      </c>
      <c r="L110" s="107"/>
    </row>
    <row r="111" spans="2:12" s="9" customFormat="1" ht="19.899999999999999" hidden="1" customHeight="1">
      <c r="B111" s="107"/>
      <c r="D111" s="108" t="s">
        <v>99</v>
      </c>
      <c r="E111" s="109"/>
      <c r="F111" s="109"/>
      <c r="G111" s="109"/>
      <c r="H111" s="109"/>
      <c r="I111" s="109"/>
      <c r="J111" s="110">
        <f>J222</f>
        <v>0</v>
      </c>
      <c r="L111" s="107"/>
    </row>
    <row r="112" spans="2:12" s="8" customFormat="1" ht="24.95" hidden="1" customHeight="1">
      <c r="B112" s="103"/>
      <c r="D112" s="104" t="s">
        <v>100</v>
      </c>
      <c r="E112" s="105"/>
      <c r="F112" s="105"/>
      <c r="G112" s="105"/>
      <c r="H112" s="105"/>
      <c r="I112" s="105"/>
      <c r="J112" s="106">
        <f>J228</f>
        <v>0</v>
      </c>
      <c r="L112" s="103"/>
    </row>
    <row r="113" spans="2:12" s="1" customFormat="1" ht="21.75" hidden="1" customHeight="1">
      <c r="B113" s="25"/>
      <c r="L113" s="25"/>
    </row>
    <row r="114" spans="2:12" s="1" customFormat="1" ht="6.95" hidden="1" customHeight="1"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25"/>
    </row>
    <row r="115" spans="2:12" hidden="1"/>
    <row r="116" spans="2:12" hidden="1"/>
    <row r="117" spans="2:12" hidden="1"/>
    <row r="118" spans="2:12" s="1" customFormat="1" ht="6.95" customHeight="1">
      <c r="B118" s="42"/>
      <c r="C118" s="43"/>
      <c r="D118" s="43"/>
      <c r="E118" s="43"/>
      <c r="F118" s="43"/>
      <c r="G118" s="43"/>
      <c r="H118" s="43"/>
      <c r="I118" s="43"/>
      <c r="J118" s="43"/>
      <c r="K118" s="43"/>
      <c r="L118" s="25"/>
    </row>
    <row r="119" spans="2:12" s="1" customFormat="1" ht="24.95" customHeight="1">
      <c r="B119" s="25"/>
      <c r="C119" s="17" t="s">
        <v>101</v>
      </c>
      <c r="L119" s="25"/>
    </row>
    <row r="120" spans="2:12" s="1" customFormat="1" ht="6.95" customHeight="1">
      <c r="B120" s="25"/>
      <c r="L120" s="25"/>
    </row>
    <row r="121" spans="2:12" s="1" customFormat="1" ht="12" customHeight="1">
      <c r="B121" s="25"/>
      <c r="C121" s="22" t="s">
        <v>12</v>
      </c>
      <c r="L121" s="25"/>
    </row>
    <row r="122" spans="2:12" s="1" customFormat="1" ht="16.5" customHeight="1">
      <c r="B122" s="25"/>
      <c r="E122" s="201" t="str">
        <f>E7</f>
        <v>MHTH - Oprava šácht š.05100 a 05110</v>
      </c>
      <c r="F122" s="202"/>
      <c r="G122" s="202"/>
      <c r="H122" s="202"/>
      <c r="L122" s="25"/>
    </row>
    <row r="123" spans="2:12" s="1" customFormat="1" ht="12" customHeight="1">
      <c r="B123" s="25"/>
      <c r="C123" s="22" t="s">
        <v>79</v>
      </c>
      <c r="L123" s="25"/>
    </row>
    <row r="124" spans="2:12" s="1" customFormat="1" ht="16.5" customHeight="1">
      <c r="B124" s="25"/>
      <c r="E124" s="198" t="str">
        <f>E9</f>
        <v>Objekt2 - š.05110</v>
      </c>
      <c r="F124" s="200"/>
      <c r="G124" s="200"/>
      <c r="H124" s="200"/>
      <c r="L124" s="25"/>
    </row>
    <row r="125" spans="2:12" s="1" customFormat="1" ht="6.95" customHeight="1">
      <c r="B125" s="25"/>
      <c r="L125" s="25"/>
    </row>
    <row r="126" spans="2:12" s="1" customFormat="1" ht="12" customHeight="1">
      <c r="B126" s="25"/>
      <c r="C126" s="22" t="s">
        <v>15</v>
      </c>
      <c r="F126" s="20" t="str">
        <f>F12</f>
        <v xml:space="preserve"> </v>
      </c>
      <c r="I126" s="22" t="s">
        <v>17</v>
      </c>
      <c r="J126" s="48" t="str">
        <f>IF(J12="","",J12)</f>
        <v>24. 6. 2025</v>
      </c>
      <c r="L126" s="25"/>
    </row>
    <row r="127" spans="2:12" s="1" customFormat="1" ht="6.95" customHeight="1">
      <c r="B127" s="25"/>
      <c r="L127" s="25"/>
    </row>
    <row r="128" spans="2:12" s="1" customFormat="1" ht="15.2" customHeight="1">
      <c r="B128" s="25"/>
      <c r="C128" s="22" t="s">
        <v>19</v>
      </c>
      <c r="F128" s="20" t="str">
        <f>E15</f>
        <v>MH Teplárenský holding, a.s., Turbínová 3, 831 04 Bratislava – mestská časť Nové Mesto</v>
      </c>
      <c r="I128" s="22" t="s">
        <v>23</v>
      </c>
      <c r="J128" s="23" t="str">
        <f>E21</f>
        <v xml:space="preserve"> </v>
      </c>
      <c r="L128" s="25"/>
    </row>
    <row r="129" spans="2:65" s="1" customFormat="1" ht="15.2" customHeight="1">
      <c r="B129" s="25"/>
      <c r="C129" s="22" t="s">
        <v>22</v>
      </c>
      <c r="F129" s="20" t="str">
        <f>IF(E18="","",E18)</f>
        <v xml:space="preserve"> </v>
      </c>
      <c r="I129" s="22" t="s">
        <v>25</v>
      </c>
      <c r="J129" s="23" t="str">
        <f>E24</f>
        <v xml:space="preserve"> </v>
      </c>
      <c r="L129" s="25"/>
    </row>
    <row r="130" spans="2:65" s="1" customFormat="1" ht="10.35" customHeight="1">
      <c r="B130" s="25"/>
      <c r="L130" s="25"/>
    </row>
    <row r="131" spans="2:65" s="10" customFormat="1" ht="29.25" customHeight="1">
      <c r="B131" s="111"/>
      <c r="C131" s="112" t="s">
        <v>102</v>
      </c>
      <c r="D131" s="113" t="s">
        <v>52</v>
      </c>
      <c r="E131" s="113" t="s">
        <v>48</v>
      </c>
      <c r="F131" s="113" t="s">
        <v>49</v>
      </c>
      <c r="G131" s="113" t="s">
        <v>103</v>
      </c>
      <c r="H131" s="113" t="s">
        <v>104</v>
      </c>
      <c r="I131" s="113" t="s">
        <v>105</v>
      </c>
      <c r="J131" s="114" t="s">
        <v>82</v>
      </c>
      <c r="K131" s="115" t="s">
        <v>106</v>
      </c>
      <c r="L131" s="111"/>
      <c r="M131" s="55" t="s">
        <v>1</v>
      </c>
      <c r="N131" s="56" t="s">
        <v>31</v>
      </c>
      <c r="O131" s="56" t="s">
        <v>107</v>
      </c>
      <c r="P131" s="56" t="s">
        <v>108</v>
      </c>
      <c r="Q131" s="56" t="s">
        <v>109</v>
      </c>
      <c r="R131" s="56" t="s">
        <v>110</v>
      </c>
      <c r="S131" s="56" t="s">
        <v>111</v>
      </c>
      <c r="T131" s="57" t="s">
        <v>112</v>
      </c>
    </row>
    <row r="132" spans="2:65" s="1" customFormat="1" ht="22.9" customHeight="1">
      <c r="B132" s="25"/>
      <c r="C132" s="60" t="s">
        <v>83</v>
      </c>
      <c r="J132" s="116">
        <f>BK132</f>
        <v>0</v>
      </c>
      <c r="L132" s="25"/>
      <c r="M132" s="58"/>
      <c r="N132" s="49"/>
      <c r="O132" s="49"/>
      <c r="P132" s="117">
        <f>P133+P195+P202+P228</f>
        <v>427.98788139999999</v>
      </c>
      <c r="Q132" s="49"/>
      <c r="R132" s="117">
        <f>R133+R195+R202+R228</f>
        <v>15.99391954</v>
      </c>
      <c r="S132" s="49"/>
      <c r="T132" s="118">
        <f>T133+T195+T202+T228</f>
        <v>5.8120000000000003</v>
      </c>
      <c r="AT132" s="13" t="s">
        <v>66</v>
      </c>
      <c r="AU132" s="13" t="s">
        <v>84</v>
      </c>
      <c r="BK132" s="119">
        <f>BK133+BK195+BK202+BK228</f>
        <v>0</v>
      </c>
    </row>
    <row r="133" spans="2:65" s="11" customFormat="1" ht="25.9" customHeight="1">
      <c r="B133" s="120"/>
      <c r="D133" s="121" t="s">
        <v>66</v>
      </c>
      <c r="E133" s="122" t="s">
        <v>113</v>
      </c>
      <c r="F133" s="122" t="s">
        <v>114</v>
      </c>
      <c r="J133" s="123">
        <f>BK133</f>
        <v>0</v>
      </c>
      <c r="L133" s="120"/>
      <c r="M133" s="124"/>
      <c r="P133" s="125">
        <f>P134+P155+P159+P161+P175+P193</f>
        <v>378.54279539999999</v>
      </c>
      <c r="R133" s="125">
        <f>R134+R155+R159+R161+R175+R193</f>
        <v>15.81015298</v>
      </c>
      <c r="T133" s="126">
        <f>T134+T155+T159+T161+T175+T193</f>
        <v>5.8120000000000003</v>
      </c>
      <c r="AR133" s="121" t="s">
        <v>74</v>
      </c>
      <c r="AT133" s="127" t="s">
        <v>66</v>
      </c>
      <c r="AU133" s="127" t="s">
        <v>67</v>
      </c>
      <c r="AY133" s="121" t="s">
        <v>115</v>
      </c>
      <c r="BK133" s="128">
        <f>BK134+BK155+BK159+BK161+BK175+BK193</f>
        <v>0</v>
      </c>
    </row>
    <row r="134" spans="2:65" s="11" customFormat="1" ht="22.9" customHeight="1">
      <c r="B134" s="120"/>
      <c r="D134" s="121" t="s">
        <v>66</v>
      </c>
      <c r="E134" s="129" t="s">
        <v>74</v>
      </c>
      <c r="F134" s="129" t="s">
        <v>116</v>
      </c>
      <c r="J134" s="130">
        <f>BK134</f>
        <v>0</v>
      </c>
      <c r="L134" s="120"/>
      <c r="M134" s="124"/>
      <c r="P134" s="125">
        <f>SUM(P135:P154)</f>
        <v>77.287620000000004</v>
      </c>
      <c r="R134" s="125">
        <f>SUM(R135:R154)</f>
        <v>0.533466</v>
      </c>
      <c r="T134" s="126">
        <f>SUM(T135:T154)</f>
        <v>0</v>
      </c>
      <c r="AR134" s="121" t="s">
        <v>74</v>
      </c>
      <c r="AT134" s="127" t="s">
        <v>66</v>
      </c>
      <c r="AU134" s="127" t="s">
        <v>74</v>
      </c>
      <c r="AY134" s="121" t="s">
        <v>115</v>
      </c>
      <c r="BK134" s="128">
        <f>SUM(BK135:BK154)</f>
        <v>0</v>
      </c>
    </row>
    <row r="135" spans="2:65" s="1" customFormat="1" ht="21.75" customHeight="1">
      <c r="B135" s="131"/>
      <c r="C135" s="132" t="s">
        <v>74</v>
      </c>
      <c r="D135" s="132" t="s">
        <v>117</v>
      </c>
      <c r="E135" s="133" t="s">
        <v>118</v>
      </c>
      <c r="F135" s="134" t="s">
        <v>119</v>
      </c>
      <c r="G135" s="135" t="s">
        <v>120</v>
      </c>
      <c r="H135" s="136">
        <v>6</v>
      </c>
      <c r="I135" s="159"/>
      <c r="J135" s="137">
        <f t="shared" ref="J135:J154" si="0">ROUND(I135*H135,2)</f>
        <v>0</v>
      </c>
      <c r="K135" s="138"/>
      <c r="L135" s="25"/>
      <c r="M135" s="139" t="s">
        <v>1</v>
      </c>
      <c r="N135" s="140" t="s">
        <v>33</v>
      </c>
      <c r="O135" s="141">
        <v>2.5139999999999998</v>
      </c>
      <c r="P135" s="141">
        <f t="shared" ref="P135:P154" si="1">O135*H135</f>
        <v>15.084</v>
      </c>
      <c r="Q135" s="141">
        <v>0</v>
      </c>
      <c r="R135" s="141">
        <f t="shared" ref="R135:R154" si="2">Q135*H135</f>
        <v>0</v>
      </c>
      <c r="S135" s="141">
        <v>0</v>
      </c>
      <c r="T135" s="142">
        <f t="shared" ref="T135:T154" si="3">S135*H135</f>
        <v>0</v>
      </c>
      <c r="AR135" s="143" t="s">
        <v>121</v>
      </c>
      <c r="AT135" s="143" t="s">
        <v>117</v>
      </c>
      <c r="AU135" s="143" t="s">
        <v>122</v>
      </c>
      <c r="AY135" s="13" t="s">
        <v>115</v>
      </c>
      <c r="BE135" s="144">
        <f t="shared" ref="BE135:BE154" si="4">IF(N135="základná",J135,0)</f>
        <v>0</v>
      </c>
      <c r="BF135" s="144">
        <f t="shared" ref="BF135:BF154" si="5">IF(N135="znížená",J135,0)</f>
        <v>0</v>
      </c>
      <c r="BG135" s="144">
        <f t="shared" ref="BG135:BG154" si="6">IF(N135="zákl. prenesená",J135,0)</f>
        <v>0</v>
      </c>
      <c r="BH135" s="144">
        <f t="shared" ref="BH135:BH154" si="7">IF(N135="zníž. prenesená",J135,0)</f>
        <v>0</v>
      </c>
      <c r="BI135" s="144">
        <f t="shared" ref="BI135:BI154" si="8">IF(N135="nulová",J135,0)</f>
        <v>0</v>
      </c>
      <c r="BJ135" s="13" t="s">
        <v>122</v>
      </c>
      <c r="BK135" s="144">
        <f t="shared" ref="BK135:BK154" si="9">ROUND(I135*H135,2)</f>
        <v>0</v>
      </c>
      <c r="BL135" s="13" t="s">
        <v>121</v>
      </c>
      <c r="BM135" s="143" t="s">
        <v>122</v>
      </c>
    </row>
    <row r="136" spans="2:65" s="1" customFormat="1" ht="37.9" customHeight="1">
      <c r="B136" s="131"/>
      <c r="C136" s="132" t="s">
        <v>122</v>
      </c>
      <c r="D136" s="132" t="s">
        <v>117</v>
      </c>
      <c r="E136" s="133" t="s">
        <v>123</v>
      </c>
      <c r="F136" s="134" t="s">
        <v>124</v>
      </c>
      <c r="G136" s="135" t="s">
        <v>120</v>
      </c>
      <c r="H136" s="136">
        <v>6</v>
      </c>
      <c r="I136" s="159"/>
      <c r="J136" s="137">
        <f t="shared" si="0"/>
        <v>0</v>
      </c>
      <c r="K136" s="138"/>
      <c r="L136" s="25"/>
      <c r="M136" s="139" t="s">
        <v>1</v>
      </c>
      <c r="N136" s="140" t="s">
        <v>33</v>
      </c>
      <c r="O136" s="141">
        <v>0.61299999999999999</v>
      </c>
      <c r="P136" s="141">
        <f t="shared" si="1"/>
        <v>3.6779999999999999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121</v>
      </c>
      <c r="AT136" s="143" t="s">
        <v>117</v>
      </c>
      <c r="AU136" s="143" t="s">
        <v>122</v>
      </c>
      <c r="AY136" s="13" t="s">
        <v>115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122</v>
      </c>
      <c r="BK136" s="144">
        <f t="shared" si="9"/>
        <v>0</v>
      </c>
      <c r="BL136" s="13" t="s">
        <v>121</v>
      </c>
      <c r="BM136" s="143" t="s">
        <v>121</v>
      </c>
    </row>
    <row r="137" spans="2:65" s="1" customFormat="1" ht="24.2" customHeight="1">
      <c r="B137" s="131"/>
      <c r="C137" s="132" t="s">
        <v>125</v>
      </c>
      <c r="D137" s="132" t="s">
        <v>117</v>
      </c>
      <c r="E137" s="133" t="s">
        <v>126</v>
      </c>
      <c r="F137" s="134" t="s">
        <v>127</v>
      </c>
      <c r="G137" s="135" t="s">
        <v>120</v>
      </c>
      <c r="H137" s="136">
        <v>3</v>
      </c>
      <c r="I137" s="159"/>
      <c r="J137" s="137">
        <f t="shared" si="0"/>
        <v>0</v>
      </c>
      <c r="K137" s="138"/>
      <c r="L137" s="25"/>
      <c r="M137" s="139" t="s">
        <v>1</v>
      </c>
      <c r="N137" s="140" t="s">
        <v>33</v>
      </c>
      <c r="O137" s="141">
        <v>4.9479499999999996</v>
      </c>
      <c r="P137" s="141">
        <f t="shared" si="1"/>
        <v>14.84385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121</v>
      </c>
      <c r="AT137" s="143" t="s">
        <v>117</v>
      </c>
      <c r="AU137" s="143" t="s">
        <v>122</v>
      </c>
      <c r="AY137" s="13" t="s">
        <v>115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122</v>
      </c>
      <c r="BK137" s="144">
        <f t="shared" si="9"/>
        <v>0</v>
      </c>
      <c r="BL137" s="13" t="s">
        <v>121</v>
      </c>
      <c r="BM137" s="143" t="s">
        <v>128</v>
      </c>
    </row>
    <row r="138" spans="2:65" s="1" customFormat="1" ht="24.2" customHeight="1">
      <c r="B138" s="131"/>
      <c r="C138" s="132" t="s">
        <v>121</v>
      </c>
      <c r="D138" s="132" t="s">
        <v>117</v>
      </c>
      <c r="E138" s="133" t="s">
        <v>129</v>
      </c>
      <c r="F138" s="134" t="s">
        <v>130</v>
      </c>
      <c r="G138" s="135" t="s">
        <v>120</v>
      </c>
      <c r="H138" s="136">
        <v>3</v>
      </c>
      <c r="I138" s="159"/>
      <c r="J138" s="137">
        <f t="shared" si="0"/>
        <v>0</v>
      </c>
      <c r="K138" s="138"/>
      <c r="L138" s="25"/>
      <c r="M138" s="139" t="s">
        <v>1</v>
      </c>
      <c r="N138" s="140" t="s">
        <v>33</v>
      </c>
      <c r="O138" s="141">
        <v>0.98909999999999998</v>
      </c>
      <c r="P138" s="141">
        <f t="shared" si="1"/>
        <v>2.9672999999999998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121</v>
      </c>
      <c r="AT138" s="143" t="s">
        <v>117</v>
      </c>
      <c r="AU138" s="143" t="s">
        <v>122</v>
      </c>
      <c r="AY138" s="13" t="s">
        <v>115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122</v>
      </c>
      <c r="BK138" s="144">
        <f t="shared" si="9"/>
        <v>0</v>
      </c>
      <c r="BL138" s="13" t="s">
        <v>121</v>
      </c>
      <c r="BM138" s="143" t="s">
        <v>131</v>
      </c>
    </row>
    <row r="139" spans="2:65" s="1" customFormat="1" ht="24.2" customHeight="1">
      <c r="B139" s="131"/>
      <c r="C139" s="132" t="s">
        <v>132</v>
      </c>
      <c r="D139" s="132" t="s">
        <v>117</v>
      </c>
      <c r="E139" s="133" t="s">
        <v>133</v>
      </c>
      <c r="F139" s="134" t="s">
        <v>134</v>
      </c>
      <c r="G139" s="135" t="s">
        <v>120</v>
      </c>
      <c r="H139" s="136">
        <v>9</v>
      </c>
      <c r="I139" s="159"/>
      <c r="J139" s="137">
        <f t="shared" si="0"/>
        <v>0</v>
      </c>
      <c r="K139" s="138"/>
      <c r="L139" s="25"/>
      <c r="M139" s="139" t="s">
        <v>1</v>
      </c>
      <c r="N139" s="140" t="s">
        <v>33</v>
      </c>
      <c r="O139" s="141">
        <v>6.9000000000000006E-2</v>
      </c>
      <c r="P139" s="141">
        <f t="shared" si="1"/>
        <v>0.621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121</v>
      </c>
      <c r="AT139" s="143" t="s">
        <v>117</v>
      </c>
      <c r="AU139" s="143" t="s">
        <v>122</v>
      </c>
      <c r="AY139" s="13" t="s">
        <v>115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122</v>
      </c>
      <c r="BK139" s="144">
        <f t="shared" si="9"/>
        <v>0</v>
      </c>
      <c r="BL139" s="13" t="s">
        <v>121</v>
      </c>
      <c r="BM139" s="143" t="s">
        <v>135</v>
      </c>
    </row>
    <row r="140" spans="2:65" s="1" customFormat="1" ht="24.2" customHeight="1">
      <c r="B140" s="131"/>
      <c r="C140" s="132" t="s">
        <v>128</v>
      </c>
      <c r="D140" s="132" t="s">
        <v>117</v>
      </c>
      <c r="E140" s="133" t="s">
        <v>136</v>
      </c>
      <c r="F140" s="134" t="s">
        <v>137</v>
      </c>
      <c r="G140" s="135" t="s">
        <v>120</v>
      </c>
      <c r="H140" s="136">
        <v>9</v>
      </c>
      <c r="I140" s="159"/>
      <c r="J140" s="137">
        <f t="shared" si="0"/>
        <v>0</v>
      </c>
      <c r="K140" s="138"/>
      <c r="L140" s="25"/>
      <c r="M140" s="139" t="s">
        <v>1</v>
      </c>
      <c r="N140" s="140" t="s">
        <v>33</v>
      </c>
      <c r="O140" s="141">
        <v>0.24199999999999999</v>
      </c>
      <c r="P140" s="141">
        <f t="shared" si="1"/>
        <v>2.1779999999999999</v>
      </c>
      <c r="Q140" s="141">
        <v>0</v>
      </c>
      <c r="R140" s="141">
        <f t="shared" si="2"/>
        <v>0</v>
      </c>
      <c r="S140" s="141">
        <v>0</v>
      </c>
      <c r="T140" s="142">
        <f t="shared" si="3"/>
        <v>0</v>
      </c>
      <c r="AR140" s="143" t="s">
        <v>121</v>
      </c>
      <c r="AT140" s="143" t="s">
        <v>117</v>
      </c>
      <c r="AU140" s="143" t="s">
        <v>122</v>
      </c>
      <c r="AY140" s="13" t="s">
        <v>115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122</v>
      </c>
      <c r="BK140" s="144">
        <f t="shared" si="9"/>
        <v>0</v>
      </c>
      <c r="BL140" s="13" t="s">
        <v>121</v>
      </c>
      <c r="BM140" s="143" t="s">
        <v>138</v>
      </c>
    </row>
    <row r="141" spans="2:65" s="1" customFormat="1" ht="24.2" customHeight="1">
      <c r="B141" s="131"/>
      <c r="C141" s="132" t="s">
        <v>139</v>
      </c>
      <c r="D141" s="132" t="s">
        <v>117</v>
      </c>
      <c r="E141" s="133" t="s">
        <v>140</v>
      </c>
      <c r="F141" s="134" t="s">
        <v>141</v>
      </c>
      <c r="G141" s="135" t="s">
        <v>142</v>
      </c>
      <c r="H141" s="136">
        <v>30</v>
      </c>
      <c r="I141" s="159"/>
      <c r="J141" s="137">
        <f t="shared" si="0"/>
        <v>0</v>
      </c>
      <c r="K141" s="138"/>
      <c r="L141" s="25"/>
      <c r="M141" s="139" t="s">
        <v>1</v>
      </c>
      <c r="N141" s="140" t="s">
        <v>33</v>
      </c>
      <c r="O141" s="141">
        <v>0.57399999999999995</v>
      </c>
      <c r="P141" s="141">
        <f t="shared" si="1"/>
        <v>17.22</v>
      </c>
      <c r="Q141" s="141">
        <v>0</v>
      </c>
      <c r="R141" s="141">
        <f t="shared" si="2"/>
        <v>0</v>
      </c>
      <c r="S141" s="141">
        <v>0</v>
      </c>
      <c r="T141" s="142">
        <f t="shared" si="3"/>
        <v>0</v>
      </c>
      <c r="AR141" s="143" t="s">
        <v>121</v>
      </c>
      <c r="AT141" s="143" t="s">
        <v>117</v>
      </c>
      <c r="AU141" s="143" t="s">
        <v>122</v>
      </c>
      <c r="AY141" s="13" t="s">
        <v>115</v>
      </c>
      <c r="BE141" s="144">
        <f t="shared" si="4"/>
        <v>0</v>
      </c>
      <c r="BF141" s="144">
        <f t="shared" si="5"/>
        <v>0</v>
      </c>
      <c r="BG141" s="144">
        <f t="shared" si="6"/>
        <v>0</v>
      </c>
      <c r="BH141" s="144">
        <f t="shared" si="7"/>
        <v>0</v>
      </c>
      <c r="BI141" s="144">
        <f t="shared" si="8"/>
        <v>0</v>
      </c>
      <c r="BJ141" s="13" t="s">
        <v>122</v>
      </c>
      <c r="BK141" s="144">
        <f t="shared" si="9"/>
        <v>0</v>
      </c>
      <c r="BL141" s="13" t="s">
        <v>121</v>
      </c>
      <c r="BM141" s="143" t="s">
        <v>143</v>
      </c>
    </row>
    <row r="142" spans="2:65" s="1" customFormat="1" ht="33" customHeight="1">
      <c r="B142" s="131"/>
      <c r="C142" s="132" t="s">
        <v>131</v>
      </c>
      <c r="D142" s="132" t="s">
        <v>117</v>
      </c>
      <c r="E142" s="133" t="s">
        <v>144</v>
      </c>
      <c r="F142" s="134" t="s">
        <v>145</v>
      </c>
      <c r="G142" s="135" t="s">
        <v>142</v>
      </c>
      <c r="H142" s="136">
        <v>30</v>
      </c>
      <c r="I142" s="159"/>
      <c r="J142" s="137">
        <f t="shared" si="0"/>
        <v>0</v>
      </c>
      <c r="K142" s="138"/>
      <c r="L142" s="25"/>
      <c r="M142" s="139" t="s">
        <v>1</v>
      </c>
      <c r="N142" s="140" t="s">
        <v>33</v>
      </c>
      <c r="O142" s="141">
        <v>0.151</v>
      </c>
      <c r="P142" s="141">
        <f t="shared" si="1"/>
        <v>4.53</v>
      </c>
      <c r="Q142" s="141">
        <v>0</v>
      </c>
      <c r="R142" s="141">
        <f t="shared" si="2"/>
        <v>0</v>
      </c>
      <c r="S142" s="141">
        <v>0</v>
      </c>
      <c r="T142" s="142">
        <f t="shared" si="3"/>
        <v>0</v>
      </c>
      <c r="AR142" s="143" t="s">
        <v>121</v>
      </c>
      <c r="AT142" s="143" t="s">
        <v>117</v>
      </c>
      <c r="AU142" s="143" t="s">
        <v>122</v>
      </c>
      <c r="AY142" s="13" t="s">
        <v>115</v>
      </c>
      <c r="BE142" s="144">
        <f t="shared" si="4"/>
        <v>0</v>
      </c>
      <c r="BF142" s="144">
        <f t="shared" si="5"/>
        <v>0</v>
      </c>
      <c r="BG142" s="144">
        <f t="shared" si="6"/>
        <v>0</v>
      </c>
      <c r="BH142" s="144">
        <f t="shared" si="7"/>
        <v>0</v>
      </c>
      <c r="BI142" s="144">
        <f t="shared" si="8"/>
        <v>0</v>
      </c>
      <c r="BJ142" s="13" t="s">
        <v>122</v>
      </c>
      <c r="BK142" s="144">
        <f t="shared" si="9"/>
        <v>0</v>
      </c>
      <c r="BL142" s="13" t="s">
        <v>121</v>
      </c>
      <c r="BM142" s="143" t="s">
        <v>146</v>
      </c>
    </row>
    <row r="143" spans="2:65" s="1" customFormat="1" ht="24.2" customHeight="1">
      <c r="B143" s="131"/>
      <c r="C143" s="132" t="s">
        <v>147</v>
      </c>
      <c r="D143" s="132" t="s">
        <v>117</v>
      </c>
      <c r="E143" s="133" t="s">
        <v>148</v>
      </c>
      <c r="F143" s="134" t="s">
        <v>149</v>
      </c>
      <c r="G143" s="135" t="s">
        <v>142</v>
      </c>
      <c r="H143" s="136">
        <v>30</v>
      </c>
      <c r="I143" s="159"/>
      <c r="J143" s="137">
        <f t="shared" si="0"/>
        <v>0</v>
      </c>
      <c r="K143" s="138"/>
      <c r="L143" s="25"/>
      <c r="M143" s="139" t="s">
        <v>1</v>
      </c>
      <c r="N143" s="140" t="s">
        <v>33</v>
      </c>
      <c r="O143" s="141">
        <v>1.4999999999999999E-2</v>
      </c>
      <c r="P143" s="141">
        <f t="shared" si="1"/>
        <v>0.44999999999999996</v>
      </c>
      <c r="Q143" s="141">
        <v>0</v>
      </c>
      <c r="R143" s="141">
        <f t="shared" si="2"/>
        <v>0</v>
      </c>
      <c r="S143" s="141">
        <v>0</v>
      </c>
      <c r="T143" s="142">
        <f t="shared" si="3"/>
        <v>0</v>
      </c>
      <c r="AR143" s="143" t="s">
        <v>121</v>
      </c>
      <c r="AT143" s="143" t="s">
        <v>117</v>
      </c>
      <c r="AU143" s="143" t="s">
        <v>122</v>
      </c>
      <c r="AY143" s="13" t="s">
        <v>115</v>
      </c>
      <c r="BE143" s="144">
        <f t="shared" si="4"/>
        <v>0</v>
      </c>
      <c r="BF143" s="144">
        <f t="shared" si="5"/>
        <v>0</v>
      </c>
      <c r="BG143" s="144">
        <f t="shared" si="6"/>
        <v>0</v>
      </c>
      <c r="BH143" s="144">
        <f t="shared" si="7"/>
        <v>0</v>
      </c>
      <c r="BI143" s="144">
        <f t="shared" si="8"/>
        <v>0</v>
      </c>
      <c r="BJ143" s="13" t="s">
        <v>122</v>
      </c>
      <c r="BK143" s="144">
        <f t="shared" si="9"/>
        <v>0</v>
      </c>
      <c r="BL143" s="13" t="s">
        <v>121</v>
      </c>
      <c r="BM143" s="143" t="s">
        <v>150</v>
      </c>
    </row>
    <row r="144" spans="2:65" s="1" customFormat="1" ht="24.2" customHeight="1">
      <c r="B144" s="131"/>
      <c r="C144" s="132" t="s">
        <v>135</v>
      </c>
      <c r="D144" s="132" t="s">
        <v>117</v>
      </c>
      <c r="E144" s="133" t="s">
        <v>151</v>
      </c>
      <c r="F144" s="134" t="s">
        <v>152</v>
      </c>
      <c r="G144" s="135" t="s">
        <v>142</v>
      </c>
      <c r="H144" s="136">
        <v>18</v>
      </c>
      <c r="I144" s="159"/>
      <c r="J144" s="137">
        <f t="shared" si="0"/>
        <v>0</v>
      </c>
      <c r="K144" s="138"/>
      <c r="L144" s="25"/>
      <c r="M144" s="139" t="s">
        <v>1</v>
      </c>
      <c r="N144" s="140" t="s">
        <v>33</v>
      </c>
      <c r="O144" s="141">
        <v>0.249</v>
      </c>
      <c r="P144" s="141">
        <f t="shared" si="1"/>
        <v>4.4820000000000002</v>
      </c>
      <c r="Q144" s="141">
        <v>2.6516999999999999E-2</v>
      </c>
      <c r="R144" s="141">
        <f t="shared" si="2"/>
        <v>0.47730600000000001</v>
      </c>
      <c r="S144" s="141">
        <v>0</v>
      </c>
      <c r="T144" s="142">
        <f t="shared" si="3"/>
        <v>0</v>
      </c>
      <c r="AR144" s="143" t="s">
        <v>121</v>
      </c>
      <c r="AT144" s="143" t="s">
        <v>117</v>
      </c>
      <c r="AU144" s="143" t="s">
        <v>122</v>
      </c>
      <c r="AY144" s="13" t="s">
        <v>115</v>
      </c>
      <c r="BE144" s="144">
        <f t="shared" si="4"/>
        <v>0</v>
      </c>
      <c r="BF144" s="144">
        <f t="shared" si="5"/>
        <v>0</v>
      </c>
      <c r="BG144" s="144">
        <f t="shared" si="6"/>
        <v>0</v>
      </c>
      <c r="BH144" s="144">
        <f t="shared" si="7"/>
        <v>0</v>
      </c>
      <c r="BI144" s="144">
        <f t="shared" si="8"/>
        <v>0</v>
      </c>
      <c r="BJ144" s="13" t="s">
        <v>122</v>
      </c>
      <c r="BK144" s="144">
        <f t="shared" si="9"/>
        <v>0</v>
      </c>
      <c r="BL144" s="13" t="s">
        <v>121</v>
      </c>
      <c r="BM144" s="143" t="s">
        <v>153</v>
      </c>
    </row>
    <row r="145" spans="2:65" s="1" customFormat="1" ht="24.2" customHeight="1">
      <c r="B145" s="131"/>
      <c r="C145" s="132" t="s">
        <v>154</v>
      </c>
      <c r="D145" s="132" t="s">
        <v>117</v>
      </c>
      <c r="E145" s="133" t="s">
        <v>155</v>
      </c>
      <c r="F145" s="134" t="s">
        <v>156</v>
      </c>
      <c r="G145" s="135" t="s">
        <v>142</v>
      </c>
      <c r="H145" s="136">
        <v>18</v>
      </c>
      <c r="I145" s="159"/>
      <c r="J145" s="137">
        <f t="shared" si="0"/>
        <v>0</v>
      </c>
      <c r="K145" s="138"/>
      <c r="L145" s="25"/>
      <c r="M145" s="139" t="s">
        <v>1</v>
      </c>
      <c r="N145" s="140" t="s">
        <v>33</v>
      </c>
      <c r="O145" s="141">
        <v>0.188</v>
      </c>
      <c r="P145" s="141">
        <f t="shared" si="1"/>
        <v>3.3839999999999999</v>
      </c>
      <c r="Q145" s="141">
        <v>0</v>
      </c>
      <c r="R145" s="141">
        <f t="shared" si="2"/>
        <v>0</v>
      </c>
      <c r="S145" s="141">
        <v>0</v>
      </c>
      <c r="T145" s="142">
        <f t="shared" si="3"/>
        <v>0</v>
      </c>
      <c r="AR145" s="143" t="s">
        <v>121</v>
      </c>
      <c r="AT145" s="143" t="s">
        <v>117</v>
      </c>
      <c r="AU145" s="143" t="s">
        <v>122</v>
      </c>
      <c r="AY145" s="13" t="s">
        <v>115</v>
      </c>
      <c r="BE145" s="144">
        <f t="shared" si="4"/>
        <v>0</v>
      </c>
      <c r="BF145" s="144">
        <f t="shared" si="5"/>
        <v>0</v>
      </c>
      <c r="BG145" s="144">
        <f t="shared" si="6"/>
        <v>0</v>
      </c>
      <c r="BH145" s="144">
        <f t="shared" si="7"/>
        <v>0</v>
      </c>
      <c r="BI145" s="144">
        <f t="shared" si="8"/>
        <v>0</v>
      </c>
      <c r="BJ145" s="13" t="s">
        <v>122</v>
      </c>
      <c r="BK145" s="144">
        <f t="shared" si="9"/>
        <v>0</v>
      </c>
      <c r="BL145" s="13" t="s">
        <v>121</v>
      </c>
      <c r="BM145" s="143" t="s">
        <v>157</v>
      </c>
    </row>
    <row r="146" spans="2:65" s="1" customFormat="1" ht="33" customHeight="1">
      <c r="B146" s="131"/>
      <c r="C146" s="132" t="s">
        <v>143</v>
      </c>
      <c r="D146" s="132" t="s">
        <v>117</v>
      </c>
      <c r="E146" s="133" t="s">
        <v>158</v>
      </c>
      <c r="F146" s="134" t="s">
        <v>159</v>
      </c>
      <c r="G146" s="135" t="s">
        <v>120</v>
      </c>
      <c r="H146" s="136">
        <v>9</v>
      </c>
      <c r="I146" s="159"/>
      <c r="J146" s="137">
        <f t="shared" si="0"/>
        <v>0</v>
      </c>
      <c r="K146" s="138"/>
      <c r="L146" s="25"/>
      <c r="M146" s="139" t="s">
        <v>1</v>
      </c>
      <c r="N146" s="140" t="s">
        <v>33</v>
      </c>
      <c r="O146" s="141">
        <v>5.5500000000000001E-2</v>
      </c>
      <c r="P146" s="141">
        <f t="shared" si="1"/>
        <v>0.4995</v>
      </c>
      <c r="Q146" s="141">
        <v>0</v>
      </c>
      <c r="R146" s="141">
        <f t="shared" si="2"/>
        <v>0</v>
      </c>
      <c r="S146" s="141">
        <v>0</v>
      </c>
      <c r="T146" s="142">
        <f t="shared" si="3"/>
        <v>0</v>
      </c>
      <c r="AR146" s="143" t="s">
        <v>121</v>
      </c>
      <c r="AT146" s="143" t="s">
        <v>117</v>
      </c>
      <c r="AU146" s="143" t="s">
        <v>122</v>
      </c>
      <c r="AY146" s="13" t="s">
        <v>115</v>
      </c>
      <c r="BE146" s="144">
        <f t="shared" si="4"/>
        <v>0</v>
      </c>
      <c r="BF146" s="144">
        <f t="shared" si="5"/>
        <v>0</v>
      </c>
      <c r="BG146" s="144">
        <f t="shared" si="6"/>
        <v>0</v>
      </c>
      <c r="BH146" s="144">
        <f t="shared" si="7"/>
        <v>0</v>
      </c>
      <c r="BI146" s="144">
        <f t="shared" si="8"/>
        <v>0</v>
      </c>
      <c r="BJ146" s="13" t="s">
        <v>122</v>
      </c>
      <c r="BK146" s="144">
        <f t="shared" si="9"/>
        <v>0</v>
      </c>
      <c r="BL146" s="13" t="s">
        <v>121</v>
      </c>
      <c r="BM146" s="143" t="s">
        <v>160</v>
      </c>
    </row>
    <row r="147" spans="2:65" s="1" customFormat="1" ht="33" customHeight="1">
      <c r="B147" s="131"/>
      <c r="C147" s="132" t="s">
        <v>161</v>
      </c>
      <c r="D147" s="132" t="s">
        <v>117</v>
      </c>
      <c r="E147" s="133" t="s">
        <v>162</v>
      </c>
      <c r="F147" s="134" t="s">
        <v>163</v>
      </c>
      <c r="G147" s="135" t="s">
        <v>120</v>
      </c>
      <c r="H147" s="136">
        <v>9</v>
      </c>
      <c r="I147" s="159"/>
      <c r="J147" s="137">
        <f t="shared" si="0"/>
        <v>0</v>
      </c>
      <c r="K147" s="138"/>
      <c r="L147" s="25"/>
      <c r="M147" s="139" t="s">
        <v>1</v>
      </c>
      <c r="N147" s="140" t="s">
        <v>33</v>
      </c>
      <c r="O147" s="141">
        <v>7.0999999999999994E-2</v>
      </c>
      <c r="P147" s="141">
        <f t="shared" si="1"/>
        <v>0.6389999999999999</v>
      </c>
      <c r="Q147" s="141">
        <v>0</v>
      </c>
      <c r="R147" s="141">
        <f t="shared" si="2"/>
        <v>0</v>
      </c>
      <c r="S147" s="141">
        <v>0</v>
      </c>
      <c r="T147" s="142">
        <f t="shared" si="3"/>
        <v>0</v>
      </c>
      <c r="AR147" s="143" t="s">
        <v>121</v>
      </c>
      <c r="AT147" s="143" t="s">
        <v>117</v>
      </c>
      <c r="AU147" s="143" t="s">
        <v>122</v>
      </c>
      <c r="AY147" s="13" t="s">
        <v>115</v>
      </c>
      <c r="BE147" s="144">
        <f t="shared" si="4"/>
        <v>0</v>
      </c>
      <c r="BF147" s="144">
        <f t="shared" si="5"/>
        <v>0</v>
      </c>
      <c r="BG147" s="144">
        <f t="shared" si="6"/>
        <v>0</v>
      </c>
      <c r="BH147" s="144">
        <f t="shared" si="7"/>
        <v>0</v>
      </c>
      <c r="BI147" s="144">
        <f t="shared" si="8"/>
        <v>0</v>
      </c>
      <c r="BJ147" s="13" t="s">
        <v>122</v>
      </c>
      <c r="BK147" s="144">
        <f t="shared" si="9"/>
        <v>0</v>
      </c>
      <c r="BL147" s="13" t="s">
        <v>121</v>
      </c>
      <c r="BM147" s="143" t="s">
        <v>164</v>
      </c>
    </row>
    <row r="148" spans="2:65" s="1" customFormat="1" ht="37.9" customHeight="1">
      <c r="B148" s="131"/>
      <c r="C148" s="132" t="s">
        <v>146</v>
      </c>
      <c r="D148" s="132" t="s">
        <v>117</v>
      </c>
      <c r="E148" s="133" t="s">
        <v>165</v>
      </c>
      <c r="F148" s="134" t="s">
        <v>166</v>
      </c>
      <c r="G148" s="135" t="s">
        <v>120</v>
      </c>
      <c r="H148" s="136">
        <v>81</v>
      </c>
      <c r="I148" s="159"/>
      <c r="J148" s="137">
        <f t="shared" si="0"/>
        <v>0</v>
      </c>
      <c r="K148" s="138"/>
      <c r="L148" s="25"/>
      <c r="M148" s="139" t="s">
        <v>1</v>
      </c>
      <c r="N148" s="140" t="s">
        <v>33</v>
      </c>
      <c r="O148" s="141">
        <v>7.3699999999999998E-3</v>
      </c>
      <c r="P148" s="141">
        <f t="shared" si="1"/>
        <v>0.59697</v>
      </c>
      <c r="Q148" s="141">
        <v>0</v>
      </c>
      <c r="R148" s="141">
        <f t="shared" si="2"/>
        <v>0</v>
      </c>
      <c r="S148" s="141">
        <v>0</v>
      </c>
      <c r="T148" s="142">
        <f t="shared" si="3"/>
        <v>0</v>
      </c>
      <c r="AR148" s="143" t="s">
        <v>121</v>
      </c>
      <c r="AT148" s="143" t="s">
        <v>117</v>
      </c>
      <c r="AU148" s="143" t="s">
        <v>122</v>
      </c>
      <c r="AY148" s="13" t="s">
        <v>115</v>
      </c>
      <c r="BE148" s="144">
        <f t="shared" si="4"/>
        <v>0</v>
      </c>
      <c r="BF148" s="144">
        <f t="shared" si="5"/>
        <v>0</v>
      </c>
      <c r="BG148" s="144">
        <f t="shared" si="6"/>
        <v>0</v>
      </c>
      <c r="BH148" s="144">
        <f t="shared" si="7"/>
        <v>0</v>
      </c>
      <c r="BI148" s="144">
        <f t="shared" si="8"/>
        <v>0</v>
      </c>
      <c r="BJ148" s="13" t="s">
        <v>122</v>
      </c>
      <c r="BK148" s="144">
        <f t="shared" si="9"/>
        <v>0</v>
      </c>
      <c r="BL148" s="13" t="s">
        <v>121</v>
      </c>
      <c r="BM148" s="143" t="s">
        <v>167</v>
      </c>
    </row>
    <row r="149" spans="2:65" s="1" customFormat="1" ht="24.2" customHeight="1">
      <c r="B149" s="131"/>
      <c r="C149" s="132" t="s">
        <v>168</v>
      </c>
      <c r="D149" s="132" t="s">
        <v>117</v>
      </c>
      <c r="E149" s="133" t="s">
        <v>169</v>
      </c>
      <c r="F149" s="134" t="s">
        <v>170</v>
      </c>
      <c r="G149" s="135" t="s">
        <v>120</v>
      </c>
      <c r="H149" s="136">
        <v>9</v>
      </c>
      <c r="I149" s="159"/>
      <c r="J149" s="137">
        <f t="shared" si="0"/>
        <v>0</v>
      </c>
      <c r="K149" s="138"/>
      <c r="L149" s="25"/>
      <c r="M149" s="139" t="s">
        <v>1</v>
      </c>
      <c r="N149" s="140" t="s">
        <v>33</v>
      </c>
      <c r="O149" s="141">
        <v>0.61699999999999999</v>
      </c>
      <c r="P149" s="141">
        <f t="shared" si="1"/>
        <v>5.5529999999999999</v>
      </c>
      <c r="Q149" s="141">
        <v>0</v>
      </c>
      <c r="R149" s="141">
        <f t="shared" si="2"/>
        <v>0</v>
      </c>
      <c r="S149" s="141">
        <v>0</v>
      </c>
      <c r="T149" s="142">
        <f t="shared" si="3"/>
        <v>0</v>
      </c>
      <c r="AR149" s="143" t="s">
        <v>121</v>
      </c>
      <c r="AT149" s="143" t="s">
        <v>117</v>
      </c>
      <c r="AU149" s="143" t="s">
        <v>122</v>
      </c>
      <c r="AY149" s="13" t="s">
        <v>115</v>
      </c>
      <c r="BE149" s="144">
        <f t="shared" si="4"/>
        <v>0</v>
      </c>
      <c r="BF149" s="144">
        <f t="shared" si="5"/>
        <v>0</v>
      </c>
      <c r="BG149" s="144">
        <f t="shared" si="6"/>
        <v>0</v>
      </c>
      <c r="BH149" s="144">
        <f t="shared" si="7"/>
        <v>0</v>
      </c>
      <c r="BI149" s="144">
        <f t="shared" si="8"/>
        <v>0</v>
      </c>
      <c r="BJ149" s="13" t="s">
        <v>122</v>
      </c>
      <c r="BK149" s="144">
        <f t="shared" si="9"/>
        <v>0</v>
      </c>
      <c r="BL149" s="13" t="s">
        <v>121</v>
      </c>
      <c r="BM149" s="143" t="s">
        <v>171</v>
      </c>
    </row>
    <row r="150" spans="2:65" s="1" customFormat="1" ht="16.5" customHeight="1">
      <c r="B150" s="131"/>
      <c r="C150" s="132" t="s">
        <v>150</v>
      </c>
      <c r="D150" s="132" t="s">
        <v>117</v>
      </c>
      <c r="E150" s="133" t="s">
        <v>172</v>
      </c>
      <c r="F150" s="134" t="s">
        <v>173</v>
      </c>
      <c r="G150" s="135" t="s">
        <v>120</v>
      </c>
      <c r="H150" s="136">
        <v>9</v>
      </c>
      <c r="I150" s="159"/>
      <c r="J150" s="137">
        <f t="shared" si="0"/>
        <v>0</v>
      </c>
      <c r="K150" s="138"/>
      <c r="L150" s="25"/>
      <c r="M150" s="139" t="s">
        <v>1</v>
      </c>
      <c r="N150" s="140" t="s">
        <v>33</v>
      </c>
      <c r="O150" s="141">
        <v>8.9999999999999993E-3</v>
      </c>
      <c r="P150" s="141">
        <f t="shared" si="1"/>
        <v>8.0999999999999989E-2</v>
      </c>
      <c r="Q150" s="141">
        <v>0</v>
      </c>
      <c r="R150" s="141">
        <f t="shared" si="2"/>
        <v>0</v>
      </c>
      <c r="S150" s="141">
        <v>0</v>
      </c>
      <c r="T150" s="142">
        <f t="shared" si="3"/>
        <v>0</v>
      </c>
      <c r="AR150" s="143" t="s">
        <v>121</v>
      </c>
      <c r="AT150" s="143" t="s">
        <v>117</v>
      </c>
      <c r="AU150" s="143" t="s">
        <v>122</v>
      </c>
      <c r="AY150" s="13" t="s">
        <v>115</v>
      </c>
      <c r="BE150" s="144">
        <f t="shared" si="4"/>
        <v>0</v>
      </c>
      <c r="BF150" s="144">
        <f t="shared" si="5"/>
        <v>0</v>
      </c>
      <c r="BG150" s="144">
        <f t="shared" si="6"/>
        <v>0</v>
      </c>
      <c r="BH150" s="144">
        <f t="shared" si="7"/>
        <v>0</v>
      </c>
      <c r="BI150" s="144">
        <f t="shared" si="8"/>
        <v>0</v>
      </c>
      <c r="BJ150" s="13" t="s">
        <v>122</v>
      </c>
      <c r="BK150" s="144">
        <f t="shared" si="9"/>
        <v>0</v>
      </c>
      <c r="BL150" s="13" t="s">
        <v>121</v>
      </c>
      <c r="BM150" s="143" t="s">
        <v>174</v>
      </c>
    </row>
    <row r="151" spans="2:65" s="1" customFormat="1" ht="24.2" customHeight="1">
      <c r="B151" s="131"/>
      <c r="C151" s="132" t="s">
        <v>175</v>
      </c>
      <c r="D151" s="132" t="s">
        <v>117</v>
      </c>
      <c r="E151" s="133" t="s">
        <v>176</v>
      </c>
      <c r="F151" s="134" t="s">
        <v>177</v>
      </c>
      <c r="G151" s="135" t="s">
        <v>178</v>
      </c>
      <c r="H151" s="136">
        <v>9</v>
      </c>
      <c r="I151" s="159"/>
      <c r="J151" s="137">
        <f t="shared" si="0"/>
        <v>0</v>
      </c>
      <c r="K151" s="138"/>
      <c r="L151" s="25"/>
      <c r="M151" s="139" t="s">
        <v>1</v>
      </c>
      <c r="N151" s="140" t="s">
        <v>33</v>
      </c>
      <c r="O151" s="141">
        <v>0</v>
      </c>
      <c r="P151" s="141">
        <f t="shared" si="1"/>
        <v>0</v>
      </c>
      <c r="Q151" s="141">
        <v>0</v>
      </c>
      <c r="R151" s="141">
        <f t="shared" si="2"/>
        <v>0</v>
      </c>
      <c r="S151" s="141">
        <v>0</v>
      </c>
      <c r="T151" s="142">
        <f t="shared" si="3"/>
        <v>0</v>
      </c>
      <c r="AR151" s="143" t="s">
        <v>121</v>
      </c>
      <c r="AT151" s="143" t="s">
        <v>117</v>
      </c>
      <c r="AU151" s="143" t="s">
        <v>122</v>
      </c>
      <c r="AY151" s="13" t="s">
        <v>115</v>
      </c>
      <c r="BE151" s="144">
        <f t="shared" si="4"/>
        <v>0</v>
      </c>
      <c r="BF151" s="144">
        <f t="shared" si="5"/>
        <v>0</v>
      </c>
      <c r="BG151" s="144">
        <f t="shared" si="6"/>
        <v>0</v>
      </c>
      <c r="BH151" s="144">
        <f t="shared" si="7"/>
        <v>0</v>
      </c>
      <c r="BI151" s="144">
        <f t="shared" si="8"/>
        <v>0</v>
      </c>
      <c r="BJ151" s="13" t="s">
        <v>122</v>
      </c>
      <c r="BK151" s="144">
        <f t="shared" si="9"/>
        <v>0</v>
      </c>
      <c r="BL151" s="13" t="s">
        <v>121</v>
      </c>
      <c r="BM151" s="143" t="s">
        <v>179</v>
      </c>
    </row>
    <row r="152" spans="2:65" s="1" customFormat="1" ht="16.5" customHeight="1">
      <c r="B152" s="131"/>
      <c r="C152" s="145" t="s">
        <v>153</v>
      </c>
      <c r="D152" s="145" t="s">
        <v>180</v>
      </c>
      <c r="E152" s="146" t="s">
        <v>181</v>
      </c>
      <c r="F152" s="147" t="s">
        <v>182</v>
      </c>
      <c r="G152" s="148" t="s">
        <v>178</v>
      </c>
      <c r="H152" s="149">
        <v>18</v>
      </c>
      <c r="I152" s="160"/>
      <c r="J152" s="150">
        <f t="shared" si="0"/>
        <v>0</v>
      </c>
      <c r="K152" s="151"/>
      <c r="L152" s="152"/>
      <c r="M152" s="153" t="s">
        <v>1</v>
      </c>
      <c r="N152" s="154" t="s">
        <v>33</v>
      </c>
      <c r="O152" s="141">
        <v>0</v>
      </c>
      <c r="P152" s="141">
        <f t="shared" si="1"/>
        <v>0</v>
      </c>
      <c r="Q152" s="141">
        <v>0</v>
      </c>
      <c r="R152" s="141">
        <f t="shared" si="2"/>
        <v>0</v>
      </c>
      <c r="S152" s="141">
        <v>0</v>
      </c>
      <c r="T152" s="142">
        <f t="shared" si="3"/>
        <v>0</v>
      </c>
      <c r="AR152" s="143" t="s">
        <v>131</v>
      </c>
      <c r="AT152" s="143" t="s">
        <v>180</v>
      </c>
      <c r="AU152" s="143" t="s">
        <v>122</v>
      </c>
      <c r="AY152" s="13" t="s">
        <v>115</v>
      </c>
      <c r="BE152" s="144">
        <f t="shared" si="4"/>
        <v>0</v>
      </c>
      <c r="BF152" s="144">
        <f t="shared" si="5"/>
        <v>0</v>
      </c>
      <c r="BG152" s="144">
        <f t="shared" si="6"/>
        <v>0</v>
      </c>
      <c r="BH152" s="144">
        <f t="shared" si="7"/>
        <v>0</v>
      </c>
      <c r="BI152" s="144">
        <f t="shared" si="8"/>
        <v>0</v>
      </c>
      <c r="BJ152" s="13" t="s">
        <v>122</v>
      </c>
      <c r="BK152" s="144">
        <f t="shared" si="9"/>
        <v>0</v>
      </c>
      <c r="BL152" s="13" t="s">
        <v>121</v>
      </c>
      <c r="BM152" s="143" t="s">
        <v>183</v>
      </c>
    </row>
    <row r="153" spans="2:65" s="1" customFormat="1" ht="16.5" customHeight="1">
      <c r="B153" s="131"/>
      <c r="C153" s="132" t="s">
        <v>184</v>
      </c>
      <c r="D153" s="132" t="s">
        <v>117</v>
      </c>
      <c r="E153" s="133" t="s">
        <v>185</v>
      </c>
      <c r="F153" s="134" t="s">
        <v>186</v>
      </c>
      <c r="G153" s="135" t="s">
        <v>142</v>
      </c>
      <c r="H153" s="136">
        <v>30</v>
      </c>
      <c r="I153" s="159"/>
      <c r="J153" s="137">
        <f t="shared" si="0"/>
        <v>0</v>
      </c>
      <c r="K153" s="138"/>
      <c r="L153" s="25"/>
      <c r="M153" s="139" t="s">
        <v>1</v>
      </c>
      <c r="N153" s="140" t="s">
        <v>33</v>
      </c>
      <c r="O153" s="141">
        <v>1.6E-2</v>
      </c>
      <c r="P153" s="141">
        <f t="shared" si="1"/>
        <v>0.48</v>
      </c>
      <c r="Q153" s="141">
        <v>1.872E-3</v>
      </c>
      <c r="R153" s="141">
        <f t="shared" si="2"/>
        <v>5.6160000000000002E-2</v>
      </c>
      <c r="S153" s="141">
        <v>0</v>
      </c>
      <c r="T153" s="142">
        <f t="shared" si="3"/>
        <v>0</v>
      </c>
      <c r="AR153" s="143" t="s">
        <v>121</v>
      </c>
      <c r="AT153" s="143" t="s">
        <v>117</v>
      </c>
      <c r="AU153" s="143" t="s">
        <v>122</v>
      </c>
      <c r="AY153" s="13" t="s">
        <v>115</v>
      </c>
      <c r="BE153" s="144">
        <f t="shared" si="4"/>
        <v>0</v>
      </c>
      <c r="BF153" s="144">
        <f t="shared" si="5"/>
        <v>0</v>
      </c>
      <c r="BG153" s="144">
        <f t="shared" si="6"/>
        <v>0</v>
      </c>
      <c r="BH153" s="144">
        <f t="shared" si="7"/>
        <v>0</v>
      </c>
      <c r="BI153" s="144">
        <f t="shared" si="8"/>
        <v>0</v>
      </c>
      <c r="BJ153" s="13" t="s">
        <v>122</v>
      </c>
      <c r="BK153" s="144">
        <f t="shared" si="9"/>
        <v>0</v>
      </c>
      <c r="BL153" s="13" t="s">
        <v>121</v>
      </c>
      <c r="BM153" s="143" t="s">
        <v>187</v>
      </c>
    </row>
    <row r="154" spans="2:65" s="1" customFormat="1" ht="16.5" customHeight="1">
      <c r="B154" s="131"/>
      <c r="C154" s="145" t="s">
        <v>157</v>
      </c>
      <c r="D154" s="145" t="s">
        <v>180</v>
      </c>
      <c r="E154" s="146" t="s">
        <v>188</v>
      </c>
      <c r="F154" s="147" t="s">
        <v>189</v>
      </c>
      <c r="G154" s="148" t="s">
        <v>190</v>
      </c>
      <c r="H154" s="149">
        <v>0.89</v>
      </c>
      <c r="I154" s="160"/>
      <c r="J154" s="150">
        <f t="shared" si="0"/>
        <v>0</v>
      </c>
      <c r="K154" s="151"/>
      <c r="L154" s="152"/>
      <c r="M154" s="153" t="s">
        <v>1</v>
      </c>
      <c r="N154" s="154" t="s">
        <v>33</v>
      </c>
      <c r="O154" s="141">
        <v>0</v>
      </c>
      <c r="P154" s="141">
        <f t="shared" si="1"/>
        <v>0</v>
      </c>
      <c r="Q154" s="141">
        <v>0</v>
      </c>
      <c r="R154" s="141">
        <f t="shared" si="2"/>
        <v>0</v>
      </c>
      <c r="S154" s="141">
        <v>0</v>
      </c>
      <c r="T154" s="142">
        <f t="shared" si="3"/>
        <v>0</v>
      </c>
      <c r="AR154" s="143" t="s">
        <v>131</v>
      </c>
      <c r="AT154" s="143" t="s">
        <v>180</v>
      </c>
      <c r="AU154" s="143" t="s">
        <v>122</v>
      </c>
      <c r="AY154" s="13" t="s">
        <v>115</v>
      </c>
      <c r="BE154" s="144">
        <f t="shared" si="4"/>
        <v>0</v>
      </c>
      <c r="BF154" s="144">
        <f t="shared" si="5"/>
        <v>0</v>
      </c>
      <c r="BG154" s="144">
        <f t="shared" si="6"/>
        <v>0</v>
      </c>
      <c r="BH154" s="144">
        <f t="shared" si="7"/>
        <v>0</v>
      </c>
      <c r="BI154" s="144">
        <f t="shared" si="8"/>
        <v>0</v>
      </c>
      <c r="BJ154" s="13" t="s">
        <v>122</v>
      </c>
      <c r="BK154" s="144">
        <f t="shared" si="9"/>
        <v>0</v>
      </c>
      <c r="BL154" s="13" t="s">
        <v>121</v>
      </c>
      <c r="BM154" s="143" t="s">
        <v>191</v>
      </c>
    </row>
    <row r="155" spans="2:65" s="11" customFormat="1" ht="22.9" customHeight="1">
      <c r="B155" s="120"/>
      <c r="D155" s="121" t="s">
        <v>66</v>
      </c>
      <c r="E155" s="129" t="s">
        <v>122</v>
      </c>
      <c r="F155" s="129" t="s">
        <v>192</v>
      </c>
      <c r="J155" s="130">
        <f>BK155</f>
        <v>0</v>
      </c>
      <c r="L155" s="120"/>
      <c r="M155" s="124"/>
      <c r="P155" s="125">
        <f>SUM(P156:P158)</f>
        <v>29.635199999999998</v>
      </c>
      <c r="R155" s="125">
        <f>SUM(R156:R158)</f>
        <v>4.3033870800000003</v>
      </c>
      <c r="T155" s="126">
        <f>SUM(T156:T158)</f>
        <v>0</v>
      </c>
      <c r="AR155" s="121" t="s">
        <v>74</v>
      </c>
      <c r="AT155" s="127" t="s">
        <v>66</v>
      </c>
      <c r="AU155" s="127" t="s">
        <v>74</v>
      </c>
      <c r="AY155" s="121" t="s">
        <v>115</v>
      </c>
      <c r="BK155" s="128">
        <f>SUM(BK156:BK158)</f>
        <v>0</v>
      </c>
    </row>
    <row r="156" spans="2:65" s="1" customFormat="1" ht="16.5" customHeight="1">
      <c r="B156" s="131"/>
      <c r="C156" s="132" t="s">
        <v>7</v>
      </c>
      <c r="D156" s="132" t="s">
        <v>117</v>
      </c>
      <c r="E156" s="133" t="s">
        <v>193</v>
      </c>
      <c r="F156" s="134" t="s">
        <v>194</v>
      </c>
      <c r="G156" s="135" t="s">
        <v>120</v>
      </c>
      <c r="H156" s="136">
        <v>1.8</v>
      </c>
      <c r="I156" s="159"/>
      <c r="J156" s="137">
        <f>ROUND(I156*H156,2)</f>
        <v>0</v>
      </c>
      <c r="K156" s="138"/>
      <c r="L156" s="25"/>
      <c r="M156" s="139" t="s">
        <v>1</v>
      </c>
      <c r="N156" s="140" t="s">
        <v>33</v>
      </c>
      <c r="O156" s="141">
        <v>6.3840000000000003</v>
      </c>
      <c r="P156" s="141">
        <f>O156*H156</f>
        <v>11.491200000000001</v>
      </c>
      <c r="Q156" s="141">
        <v>2.2673684000000001</v>
      </c>
      <c r="R156" s="141">
        <f>Q156*H156</f>
        <v>4.08126312</v>
      </c>
      <c r="S156" s="141">
        <v>0</v>
      </c>
      <c r="T156" s="142">
        <f>S156*H156</f>
        <v>0</v>
      </c>
      <c r="AR156" s="143" t="s">
        <v>121</v>
      </c>
      <c r="AT156" s="143" t="s">
        <v>117</v>
      </c>
      <c r="AU156" s="143" t="s">
        <v>122</v>
      </c>
      <c r="AY156" s="13" t="s">
        <v>115</v>
      </c>
      <c r="BE156" s="144">
        <f>IF(N156="základná",J156,0)</f>
        <v>0</v>
      </c>
      <c r="BF156" s="144">
        <f>IF(N156="znížená",J156,0)</f>
        <v>0</v>
      </c>
      <c r="BG156" s="144">
        <f>IF(N156="zákl. prenesená",J156,0)</f>
        <v>0</v>
      </c>
      <c r="BH156" s="144">
        <f>IF(N156="zníž. prenesená",J156,0)</f>
        <v>0</v>
      </c>
      <c r="BI156" s="144">
        <f>IF(N156="nulová",J156,0)</f>
        <v>0</v>
      </c>
      <c r="BJ156" s="13" t="s">
        <v>122</v>
      </c>
      <c r="BK156" s="144">
        <f>ROUND(I156*H156,2)</f>
        <v>0</v>
      </c>
      <c r="BL156" s="13" t="s">
        <v>121</v>
      </c>
      <c r="BM156" s="143" t="s">
        <v>195</v>
      </c>
    </row>
    <row r="157" spans="2:65" s="1" customFormat="1" ht="16.5" customHeight="1">
      <c r="B157" s="131"/>
      <c r="C157" s="132" t="s">
        <v>160</v>
      </c>
      <c r="D157" s="132" t="s">
        <v>117</v>
      </c>
      <c r="E157" s="133" t="s">
        <v>196</v>
      </c>
      <c r="F157" s="134" t="s">
        <v>197</v>
      </c>
      <c r="G157" s="135" t="s">
        <v>142</v>
      </c>
      <c r="H157" s="136">
        <v>18</v>
      </c>
      <c r="I157" s="159"/>
      <c r="J157" s="137">
        <f>ROUND(I157*H157,2)</f>
        <v>0</v>
      </c>
      <c r="K157" s="138"/>
      <c r="L157" s="25"/>
      <c r="M157" s="139" t="s">
        <v>1</v>
      </c>
      <c r="N157" s="140" t="s">
        <v>33</v>
      </c>
      <c r="O157" s="141">
        <v>1.008</v>
      </c>
      <c r="P157" s="141">
        <f>O157*H157</f>
        <v>18.143999999999998</v>
      </c>
      <c r="Q157" s="141">
        <v>1.2340220000000001E-2</v>
      </c>
      <c r="R157" s="141">
        <f>Q157*H157</f>
        <v>0.22212396000000001</v>
      </c>
      <c r="S157" s="141">
        <v>0</v>
      </c>
      <c r="T157" s="142">
        <f>S157*H157</f>
        <v>0</v>
      </c>
      <c r="AR157" s="143" t="s">
        <v>121</v>
      </c>
      <c r="AT157" s="143" t="s">
        <v>117</v>
      </c>
      <c r="AU157" s="143" t="s">
        <v>122</v>
      </c>
      <c r="AY157" s="13" t="s">
        <v>115</v>
      </c>
      <c r="BE157" s="144">
        <f>IF(N157="základná",J157,0)</f>
        <v>0</v>
      </c>
      <c r="BF157" s="144">
        <f>IF(N157="znížená",J157,0)</f>
        <v>0</v>
      </c>
      <c r="BG157" s="144">
        <f>IF(N157="zákl. prenesená",J157,0)</f>
        <v>0</v>
      </c>
      <c r="BH157" s="144">
        <f>IF(N157="zníž. prenesená",J157,0)</f>
        <v>0</v>
      </c>
      <c r="BI157" s="144">
        <f>IF(N157="nulová",J157,0)</f>
        <v>0</v>
      </c>
      <c r="BJ157" s="13" t="s">
        <v>122</v>
      </c>
      <c r="BK157" s="144">
        <f>ROUND(I157*H157,2)</f>
        <v>0</v>
      </c>
      <c r="BL157" s="13" t="s">
        <v>121</v>
      </c>
      <c r="BM157" s="143" t="s">
        <v>198</v>
      </c>
    </row>
    <row r="158" spans="2:65" s="1" customFormat="1" ht="16.5" customHeight="1">
      <c r="B158" s="131"/>
      <c r="C158" s="132" t="s">
        <v>199</v>
      </c>
      <c r="D158" s="132" t="s">
        <v>117</v>
      </c>
      <c r="E158" s="133" t="s">
        <v>200</v>
      </c>
      <c r="F158" s="134" t="s">
        <v>201</v>
      </c>
      <c r="G158" s="135" t="s">
        <v>178</v>
      </c>
      <c r="H158" s="136">
        <v>0.4</v>
      </c>
      <c r="I158" s="159"/>
      <c r="J158" s="137">
        <f>ROUND(I158*H158,2)</f>
        <v>0</v>
      </c>
      <c r="K158" s="138"/>
      <c r="L158" s="25"/>
      <c r="M158" s="139" t="s">
        <v>1</v>
      </c>
      <c r="N158" s="140" t="s">
        <v>33</v>
      </c>
      <c r="O158" s="141">
        <v>0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121</v>
      </c>
      <c r="AT158" s="143" t="s">
        <v>117</v>
      </c>
      <c r="AU158" s="143" t="s">
        <v>122</v>
      </c>
      <c r="AY158" s="13" t="s">
        <v>115</v>
      </c>
      <c r="BE158" s="144">
        <f>IF(N158="základná",J158,0)</f>
        <v>0</v>
      </c>
      <c r="BF158" s="144">
        <f>IF(N158="znížená",J158,0)</f>
        <v>0</v>
      </c>
      <c r="BG158" s="144">
        <f>IF(N158="zákl. prenesená",J158,0)</f>
        <v>0</v>
      </c>
      <c r="BH158" s="144">
        <f>IF(N158="zníž. prenesená",J158,0)</f>
        <v>0</v>
      </c>
      <c r="BI158" s="144">
        <f>IF(N158="nulová",J158,0)</f>
        <v>0</v>
      </c>
      <c r="BJ158" s="13" t="s">
        <v>122</v>
      </c>
      <c r="BK158" s="144">
        <f>ROUND(I158*H158,2)</f>
        <v>0</v>
      </c>
      <c r="BL158" s="13" t="s">
        <v>121</v>
      </c>
      <c r="BM158" s="143" t="s">
        <v>202</v>
      </c>
    </row>
    <row r="159" spans="2:65" s="11" customFormat="1" ht="22.9" customHeight="1">
      <c r="B159" s="120"/>
      <c r="D159" s="121" t="s">
        <v>66</v>
      </c>
      <c r="E159" s="129" t="s">
        <v>121</v>
      </c>
      <c r="F159" s="129" t="s">
        <v>203</v>
      </c>
      <c r="J159" s="130">
        <f>BK159</f>
        <v>0</v>
      </c>
      <c r="L159" s="120"/>
      <c r="M159" s="124"/>
      <c r="P159" s="125">
        <f>P160</f>
        <v>2.0537999999999998</v>
      </c>
      <c r="R159" s="125">
        <f>R160</f>
        <v>2.2238640000000003</v>
      </c>
      <c r="T159" s="126">
        <f>T160</f>
        <v>0</v>
      </c>
      <c r="AR159" s="121" t="s">
        <v>74</v>
      </c>
      <c r="AT159" s="127" t="s">
        <v>66</v>
      </c>
      <c r="AU159" s="127" t="s">
        <v>74</v>
      </c>
      <c r="AY159" s="121" t="s">
        <v>115</v>
      </c>
      <c r="BK159" s="128">
        <f>BK160</f>
        <v>0</v>
      </c>
    </row>
    <row r="160" spans="2:65" s="1" customFormat="1" ht="21.75" customHeight="1">
      <c r="B160" s="131"/>
      <c r="C160" s="132" t="s">
        <v>164</v>
      </c>
      <c r="D160" s="132" t="s">
        <v>117</v>
      </c>
      <c r="E160" s="133" t="s">
        <v>204</v>
      </c>
      <c r="F160" s="134" t="s">
        <v>205</v>
      </c>
      <c r="G160" s="135" t="s">
        <v>142</v>
      </c>
      <c r="H160" s="136">
        <v>10</v>
      </c>
      <c r="I160" s="159"/>
      <c r="J160" s="137">
        <f>ROUND(I160*H160,2)</f>
        <v>0</v>
      </c>
      <c r="K160" s="138"/>
      <c r="L160" s="25"/>
      <c r="M160" s="139" t="s">
        <v>1</v>
      </c>
      <c r="N160" s="140" t="s">
        <v>33</v>
      </c>
      <c r="O160" s="141">
        <v>0.20538000000000001</v>
      </c>
      <c r="P160" s="141">
        <f>O160*H160</f>
        <v>2.0537999999999998</v>
      </c>
      <c r="Q160" s="141">
        <v>0.22238640000000001</v>
      </c>
      <c r="R160" s="141">
        <f>Q160*H160</f>
        <v>2.2238640000000003</v>
      </c>
      <c r="S160" s="141">
        <v>0</v>
      </c>
      <c r="T160" s="142">
        <f>S160*H160</f>
        <v>0</v>
      </c>
      <c r="AR160" s="143" t="s">
        <v>121</v>
      </c>
      <c r="AT160" s="143" t="s">
        <v>117</v>
      </c>
      <c r="AU160" s="143" t="s">
        <v>122</v>
      </c>
      <c r="AY160" s="13" t="s">
        <v>115</v>
      </c>
      <c r="BE160" s="144">
        <f>IF(N160="základná",J160,0)</f>
        <v>0</v>
      </c>
      <c r="BF160" s="144">
        <f>IF(N160="znížená",J160,0)</f>
        <v>0</v>
      </c>
      <c r="BG160" s="144">
        <f>IF(N160="zákl. prenesená",J160,0)</f>
        <v>0</v>
      </c>
      <c r="BH160" s="144">
        <f>IF(N160="zníž. prenesená",J160,0)</f>
        <v>0</v>
      </c>
      <c r="BI160" s="144">
        <f>IF(N160="nulová",J160,0)</f>
        <v>0</v>
      </c>
      <c r="BJ160" s="13" t="s">
        <v>122</v>
      </c>
      <c r="BK160" s="144">
        <f>ROUND(I160*H160,2)</f>
        <v>0</v>
      </c>
      <c r="BL160" s="13" t="s">
        <v>121</v>
      </c>
      <c r="BM160" s="143" t="s">
        <v>206</v>
      </c>
    </row>
    <row r="161" spans="2:65" s="11" customFormat="1" ht="22.9" customHeight="1">
      <c r="B161" s="120"/>
      <c r="D161" s="121" t="s">
        <v>66</v>
      </c>
      <c r="E161" s="129" t="s">
        <v>128</v>
      </c>
      <c r="F161" s="129" t="s">
        <v>207</v>
      </c>
      <c r="J161" s="130">
        <f>BK161</f>
        <v>0</v>
      </c>
      <c r="L161" s="120"/>
      <c r="M161" s="124"/>
      <c r="P161" s="125">
        <f>SUM(P162:P174)</f>
        <v>122.5512104</v>
      </c>
      <c r="R161" s="125">
        <f>SUM(R162:R174)</f>
        <v>5.6198099999999993</v>
      </c>
      <c r="T161" s="126">
        <f>SUM(T162:T174)</f>
        <v>0</v>
      </c>
      <c r="AR161" s="121" t="s">
        <v>74</v>
      </c>
      <c r="AT161" s="127" t="s">
        <v>66</v>
      </c>
      <c r="AU161" s="127" t="s">
        <v>74</v>
      </c>
      <c r="AY161" s="121" t="s">
        <v>115</v>
      </c>
      <c r="BK161" s="128">
        <f>SUM(BK162:BK174)</f>
        <v>0</v>
      </c>
    </row>
    <row r="162" spans="2:65" s="1" customFormat="1" ht="24.2" customHeight="1">
      <c r="B162" s="131"/>
      <c r="C162" s="132" t="s">
        <v>208</v>
      </c>
      <c r="D162" s="132" t="s">
        <v>117</v>
      </c>
      <c r="E162" s="133" t="s">
        <v>209</v>
      </c>
      <c r="F162" s="134" t="s">
        <v>210</v>
      </c>
      <c r="G162" s="135" t="s">
        <v>142</v>
      </c>
      <c r="H162" s="136">
        <v>10</v>
      </c>
      <c r="I162" s="159"/>
      <c r="J162" s="137">
        <f t="shared" ref="J162:J174" si="10">ROUND(I162*H162,2)</f>
        <v>0</v>
      </c>
      <c r="K162" s="138"/>
      <c r="L162" s="25"/>
      <c r="M162" s="139" t="s">
        <v>1</v>
      </c>
      <c r="N162" s="140" t="s">
        <v>33</v>
      </c>
      <c r="O162" s="141">
        <v>0.53164999999999996</v>
      </c>
      <c r="P162" s="141">
        <f t="shared" ref="P162:P174" si="11">O162*H162</f>
        <v>5.3164999999999996</v>
      </c>
      <c r="Q162" s="141">
        <v>2.75E-2</v>
      </c>
      <c r="R162" s="141">
        <f t="shared" ref="R162:R174" si="12">Q162*H162</f>
        <v>0.27500000000000002</v>
      </c>
      <c r="S162" s="141">
        <v>0</v>
      </c>
      <c r="T162" s="142">
        <f t="shared" ref="T162:T174" si="13">S162*H162</f>
        <v>0</v>
      </c>
      <c r="AR162" s="143" t="s">
        <v>121</v>
      </c>
      <c r="AT162" s="143" t="s">
        <v>117</v>
      </c>
      <c r="AU162" s="143" t="s">
        <v>122</v>
      </c>
      <c r="AY162" s="13" t="s">
        <v>115</v>
      </c>
      <c r="BE162" s="144">
        <f t="shared" ref="BE162:BE174" si="14">IF(N162="základná",J162,0)</f>
        <v>0</v>
      </c>
      <c r="BF162" s="144">
        <f t="shared" ref="BF162:BF174" si="15">IF(N162="znížená",J162,0)</f>
        <v>0</v>
      </c>
      <c r="BG162" s="144">
        <f t="shared" ref="BG162:BG174" si="16">IF(N162="zákl. prenesená",J162,0)</f>
        <v>0</v>
      </c>
      <c r="BH162" s="144">
        <f t="shared" ref="BH162:BH174" si="17">IF(N162="zníž. prenesená",J162,0)</f>
        <v>0</v>
      </c>
      <c r="BI162" s="144">
        <f t="shared" ref="BI162:BI174" si="18">IF(N162="nulová",J162,0)</f>
        <v>0</v>
      </c>
      <c r="BJ162" s="13" t="s">
        <v>122</v>
      </c>
      <c r="BK162" s="144">
        <f t="shared" ref="BK162:BK174" si="19">ROUND(I162*H162,2)</f>
        <v>0</v>
      </c>
      <c r="BL162" s="13" t="s">
        <v>121</v>
      </c>
      <c r="BM162" s="143" t="s">
        <v>211</v>
      </c>
    </row>
    <row r="163" spans="2:65" s="1" customFormat="1" ht="16.5" customHeight="1">
      <c r="B163" s="131"/>
      <c r="C163" s="132" t="s">
        <v>167</v>
      </c>
      <c r="D163" s="132" t="s">
        <v>117</v>
      </c>
      <c r="E163" s="133" t="s">
        <v>212</v>
      </c>
      <c r="F163" s="134" t="s">
        <v>213</v>
      </c>
      <c r="G163" s="135" t="s">
        <v>142</v>
      </c>
      <c r="H163" s="136">
        <v>28.16</v>
      </c>
      <c r="I163" s="159"/>
      <c r="J163" s="137">
        <f t="shared" si="10"/>
        <v>0</v>
      </c>
      <c r="K163" s="138"/>
      <c r="L163" s="25"/>
      <c r="M163" s="139" t="s">
        <v>1</v>
      </c>
      <c r="N163" s="140" t="s">
        <v>33</v>
      </c>
      <c r="O163" s="141">
        <v>0.34744000000000003</v>
      </c>
      <c r="P163" s="141">
        <f t="shared" si="11"/>
        <v>9.7839104000000017</v>
      </c>
      <c r="Q163" s="141">
        <v>7.0000000000000001E-3</v>
      </c>
      <c r="R163" s="141">
        <f t="shared" si="12"/>
        <v>0.19712000000000002</v>
      </c>
      <c r="S163" s="141">
        <v>0</v>
      </c>
      <c r="T163" s="142">
        <f t="shared" si="13"/>
        <v>0</v>
      </c>
      <c r="AR163" s="143" t="s">
        <v>121</v>
      </c>
      <c r="AT163" s="143" t="s">
        <v>117</v>
      </c>
      <c r="AU163" s="143" t="s">
        <v>122</v>
      </c>
      <c r="AY163" s="13" t="s">
        <v>115</v>
      </c>
      <c r="BE163" s="144">
        <f t="shared" si="14"/>
        <v>0</v>
      </c>
      <c r="BF163" s="144">
        <f t="shared" si="15"/>
        <v>0</v>
      </c>
      <c r="BG163" s="144">
        <f t="shared" si="16"/>
        <v>0</v>
      </c>
      <c r="BH163" s="144">
        <f t="shared" si="17"/>
        <v>0</v>
      </c>
      <c r="BI163" s="144">
        <f t="shared" si="18"/>
        <v>0</v>
      </c>
      <c r="BJ163" s="13" t="s">
        <v>122</v>
      </c>
      <c r="BK163" s="144">
        <f t="shared" si="19"/>
        <v>0</v>
      </c>
      <c r="BL163" s="13" t="s">
        <v>121</v>
      </c>
      <c r="BM163" s="143" t="s">
        <v>214</v>
      </c>
    </row>
    <row r="164" spans="2:65" s="1" customFormat="1" ht="24.2" customHeight="1">
      <c r="B164" s="131"/>
      <c r="C164" s="132" t="s">
        <v>215</v>
      </c>
      <c r="D164" s="132" t="s">
        <v>117</v>
      </c>
      <c r="E164" s="133" t="s">
        <v>216</v>
      </c>
      <c r="F164" s="134" t="s">
        <v>217</v>
      </c>
      <c r="G164" s="135" t="s">
        <v>142</v>
      </c>
      <c r="H164" s="136">
        <v>9</v>
      </c>
      <c r="I164" s="159"/>
      <c r="J164" s="137">
        <f t="shared" si="10"/>
        <v>0</v>
      </c>
      <c r="K164" s="138"/>
      <c r="L164" s="25"/>
      <c r="M164" s="139" t="s">
        <v>1</v>
      </c>
      <c r="N164" s="140" t="s">
        <v>33</v>
      </c>
      <c r="O164" s="141">
        <v>0.61570999999999998</v>
      </c>
      <c r="P164" s="141">
        <f t="shared" si="11"/>
        <v>5.5413899999999998</v>
      </c>
      <c r="Q164" s="141">
        <v>4.725E-2</v>
      </c>
      <c r="R164" s="141">
        <f t="shared" si="12"/>
        <v>0.42525000000000002</v>
      </c>
      <c r="S164" s="141">
        <v>0</v>
      </c>
      <c r="T164" s="142">
        <f t="shared" si="13"/>
        <v>0</v>
      </c>
      <c r="AR164" s="143" t="s">
        <v>121</v>
      </c>
      <c r="AT164" s="143" t="s">
        <v>117</v>
      </c>
      <c r="AU164" s="143" t="s">
        <v>122</v>
      </c>
      <c r="AY164" s="13" t="s">
        <v>115</v>
      </c>
      <c r="BE164" s="144">
        <f t="shared" si="14"/>
        <v>0</v>
      </c>
      <c r="BF164" s="144">
        <f t="shared" si="15"/>
        <v>0</v>
      </c>
      <c r="BG164" s="144">
        <f t="shared" si="16"/>
        <v>0</v>
      </c>
      <c r="BH164" s="144">
        <f t="shared" si="17"/>
        <v>0</v>
      </c>
      <c r="BI164" s="144">
        <f t="shared" si="18"/>
        <v>0</v>
      </c>
      <c r="BJ164" s="13" t="s">
        <v>122</v>
      </c>
      <c r="BK164" s="144">
        <f t="shared" si="19"/>
        <v>0</v>
      </c>
      <c r="BL164" s="13" t="s">
        <v>121</v>
      </c>
      <c r="BM164" s="143" t="s">
        <v>218</v>
      </c>
    </row>
    <row r="165" spans="2:65" s="1" customFormat="1" ht="16.5" customHeight="1">
      <c r="B165" s="131"/>
      <c r="C165" s="132" t="s">
        <v>174</v>
      </c>
      <c r="D165" s="132" t="s">
        <v>117</v>
      </c>
      <c r="E165" s="133" t="s">
        <v>219</v>
      </c>
      <c r="F165" s="134" t="s">
        <v>220</v>
      </c>
      <c r="G165" s="135" t="s">
        <v>142</v>
      </c>
      <c r="H165" s="136">
        <v>9</v>
      </c>
      <c r="I165" s="159"/>
      <c r="J165" s="137">
        <f t="shared" si="10"/>
        <v>0</v>
      </c>
      <c r="K165" s="138"/>
      <c r="L165" s="25"/>
      <c r="M165" s="139" t="s">
        <v>1</v>
      </c>
      <c r="N165" s="140" t="s">
        <v>33</v>
      </c>
      <c r="O165" s="141">
        <v>0.36786000000000002</v>
      </c>
      <c r="P165" s="141">
        <f t="shared" si="11"/>
        <v>3.31074</v>
      </c>
      <c r="Q165" s="141">
        <v>4.1999999999999997E-3</v>
      </c>
      <c r="R165" s="141">
        <f t="shared" si="12"/>
        <v>3.78E-2</v>
      </c>
      <c r="S165" s="141">
        <v>0</v>
      </c>
      <c r="T165" s="142">
        <f t="shared" si="13"/>
        <v>0</v>
      </c>
      <c r="AR165" s="143" t="s">
        <v>121</v>
      </c>
      <c r="AT165" s="143" t="s">
        <v>117</v>
      </c>
      <c r="AU165" s="143" t="s">
        <v>122</v>
      </c>
      <c r="AY165" s="13" t="s">
        <v>115</v>
      </c>
      <c r="BE165" s="144">
        <f t="shared" si="14"/>
        <v>0</v>
      </c>
      <c r="BF165" s="144">
        <f t="shared" si="15"/>
        <v>0</v>
      </c>
      <c r="BG165" s="144">
        <f t="shared" si="16"/>
        <v>0</v>
      </c>
      <c r="BH165" s="144">
        <f t="shared" si="17"/>
        <v>0</v>
      </c>
      <c r="BI165" s="144">
        <f t="shared" si="18"/>
        <v>0</v>
      </c>
      <c r="BJ165" s="13" t="s">
        <v>122</v>
      </c>
      <c r="BK165" s="144">
        <f t="shared" si="19"/>
        <v>0</v>
      </c>
      <c r="BL165" s="13" t="s">
        <v>121</v>
      </c>
      <c r="BM165" s="143" t="s">
        <v>221</v>
      </c>
    </row>
    <row r="166" spans="2:65" s="1" customFormat="1" ht="24.2" customHeight="1">
      <c r="B166" s="131"/>
      <c r="C166" s="132" t="s">
        <v>222</v>
      </c>
      <c r="D166" s="132" t="s">
        <v>117</v>
      </c>
      <c r="E166" s="133" t="s">
        <v>223</v>
      </c>
      <c r="F166" s="134" t="s">
        <v>224</v>
      </c>
      <c r="G166" s="135" t="s">
        <v>142</v>
      </c>
      <c r="H166" s="136">
        <v>28</v>
      </c>
      <c r="I166" s="159"/>
      <c r="J166" s="137">
        <f t="shared" si="10"/>
        <v>0</v>
      </c>
      <c r="K166" s="138"/>
      <c r="L166" s="25"/>
      <c r="M166" s="139" t="s">
        <v>1</v>
      </c>
      <c r="N166" s="140" t="s">
        <v>33</v>
      </c>
      <c r="O166" s="141">
        <v>0</v>
      </c>
      <c r="P166" s="141">
        <f t="shared" si="11"/>
        <v>0</v>
      </c>
      <c r="Q166" s="141">
        <v>0</v>
      </c>
      <c r="R166" s="141">
        <f t="shared" si="12"/>
        <v>0</v>
      </c>
      <c r="S166" s="141">
        <v>0</v>
      </c>
      <c r="T166" s="142">
        <f t="shared" si="13"/>
        <v>0</v>
      </c>
      <c r="AR166" s="143" t="s">
        <v>121</v>
      </c>
      <c r="AT166" s="143" t="s">
        <v>117</v>
      </c>
      <c r="AU166" s="143" t="s">
        <v>122</v>
      </c>
      <c r="AY166" s="13" t="s">
        <v>115</v>
      </c>
      <c r="BE166" s="144">
        <f t="shared" si="14"/>
        <v>0</v>
      </c>
      <c r="BF166" s="144">
        <f t="shared" si="15"/>
        <v>0</v>
      </c>
      <c r="BG166" s="144">
        <f t="shared" si="16"/>
        <v>0</v>
      </c>
      <c r="BH166" s="144">
        <f t="shared" si="17"/>
        <v>0</v>
      </c>
      <c r="BI166" s="144">
        <f t="shared" si="18"/>
        <v>0</v>
      </c>
      <c r="BJ166" s="13" t="s">
        <v>122</v>
      </c>
      <c r="BK166" s="144">
        <f t="shared" si="19"/>
        <v>0</v>
      </c>
      <c r="BL166" s="13" t="s">
        <v>121</v>
      </c>
      <c r="BM166" s="143" t="s">
        <v>225</v>
      </c>
    </row>
    <row r="167" spans="2:65" s="1" customFormat="1" ht="24.2" customHeight="1">
      <c r="B167" s="131"/>
      <c r="C167" s="132" t="s">
        <v>179</v>
      </c>
      <c r="D167" s="132" t="s">
        <v>117</v>
      </c>
      <c r="E167" s="133" t="s">
        <v>226</v>
      </c>
      <c r="F167" s="134" t="s">
        <v>227</v>
      </c>
      <c r="G167" s="135" t="s">
        <v>142</v>
      </c>
      <c r="H167" s="136">
        <v>28</v>
      </c>
      <c r="I167" s="159"/>
      <c r="J167" s="137">
        <f t="shared" si="10"/>
        <v>0</v>
      </c>
      <c r="K167" s="138"/>
      <c r="L167" s="25"/>
      <c r="M167" s="139" t="s">
        <v>1</v>
      </c>
      <c r="N167" s="140" t="s">
        <v>33</v>
      </c>
      <c r="O167" s="141">
        <v>0.63246999999999998</v>
      </c>
      <c r="P167" s="141">
        <f t="shared" si="11"/>
        <v>17.709160000000001</v>
      </c>
      <c r="Q167" s="141">
        <v>3.15E-2</v>
      </c>
      <c r="R167" s="141">
        <f t="shared" si="12"/>
        <v>0.88200000000000001</v>
      </c>
      <c r="S167" s="141">
        <v>0</v>
      </c>
      <c r="T167" s="142">
        <f t="shared" si="13"/>
        <v>0</v>
      </c>
      <c r="AR167" s="143" t="s">
        <v>121</v>
      </c>
      <c r="AT167" s="143" t="s">
        <v>117</v>
      </c>
      <c r="AU167" s="143" t="s">
        <v>122</v>
      </c>
      <c r="AY167" s="13" t="s">
        <v>115</v>
      </c>
      <c r="BE167" s="144">
        <f t="shared" si="14"/>
        <v>0</v>
      </c>
      <c r="BF167" s="144">
        <f t="shared" si="15"/>
        <v>0</v>
      </c>
      <c r="BG167" s="144">
        <f t="shared" si="16"/>
        <v>0</v>
      </c>
      <c r="BH167" s="144">
        <f t="shared" si="17"/>
        <v>0</v>
      </c>
      <c r="BI167" s="144">
        <f t="shared" si="18"/>
        <v>0</v>
      </c>
      <c r="BJ167" s="13" t="s">
        <v>122</v>
      </c>
      <c r="BK167" s="144">
        <f t="shared" si="19"/>
        <v>0</v>
      </c>
      <c r="BL167" s="13" t="s">
        <v>121</v>
      </c>
      <c r="BM167" s="143" t="s">
        <v>228</v>
      </c>
    </row>
    <row r="168" spans="2:65" s="1" customFormat="1" ht="24.2" customHeight="1">
      <c r="B168" s="131"/>
      <c r="C168" s="132" t="s">
        <v>229</v>
      </c>
      <c r="D168" s="132" t="s">
        <v>117</v>
      </c>
      <c r="E168" s="133" t="s">
        <v>230</v>
      </c>
      <c r="F168" s="134" t="s">
        <v>231</v>
      </c>
      <c r="G168" s="135" t="s">
        <v>142</v>
      </c>
      <c r="H168" s="136">
        <v>28</v>
      </c>
      <c r="I168" s="159"/>
      <c r="J168" s="137">
        <f t="shared" si="10"/>
        <v>0</v>
      </c>
      <c r="K168" s="138"/>
      <c r="L168" s="25"/>
      <c r="M168" s="139" t="s">
        <v>1</v>
      </c>
      <c r="N168" s="140" t="s">
        <v>33</v>
      </c>
      <c r="O168" s="141">
        <v>0.20105999999999999</v>
      </c>
      <c r="P168" s="141">
        <f t="shared" si="11"/>
        <v>5.6296799999999996</v>
      </c>
      <c r="Q168" s="141">
        <v>5.1539999999999997E-3</v>
      </c>
      <c r="R168" s="141">
        <f t="shared" si="12"/>
        <v>0.144312</v>
      </c>
      <c r="S168" s="141">
        <v>0</v>
      </c>
      <c r="T168" s="142">
        <f t="shared" si="13"/>
        <v>0</v>
      </c>
      <c r="AR168" s="143" t="s">
        <v>121</v>
      </c>
      <c r="AT168" s="143" t="s">
        <v>117</v>
      </c>
      <c r="AU168" s="143" t="s">
        <v>122</v>
      </c>
      <c r="AY168" s="13" t="s">
        <v>115</v>
      </c>
      <c r="BE168" s="144">
        <f t="shared" si="14"/>
        <v>0</v>
      </c>
      <c r="BF168" s="144">
        <f t="shared" si="15"/>
        <v>0</v>
      </c>
      <c r="BG168" s="144">
        <f t="shared" si="16"/>
        <v>0</v>
      </c>
      <c r="BH168" s="144">
        <f t="shared" si="17"/>
        <v>0</v>
      </c>
      <c r="BI168" s="144">
        <f t="shared" si="18"/>
        <v>0</v>
      </c>
      <c r="BJ168" s="13" t="s">
        <v>122</v>
      </c>
      <c r="BK168" s="144">
        <f t="shared" si="19"/>
        <v>0</v>
      </c>
      <c r="BL168" s="13" t="s">
        <v>121</v>
      </c>
      <c r="BM168" s="143" t="s">
        <v>232</v>
      </c>
    </row>
    <row r="169" spans="2:65" s="1" customFormat="1" ht="16.5" customHeight="1">
      <c r="B169" s="131"/>
      <c r="C169" s="132" t="s">
        <v>233</v>
      </c>
      <c r="D169" s="132" t="s">
        <v>117</v>
      </c>
      <c r="E169" s="133" t="s">
        <v>234</v>
      </c>
      <c r="F169" s="134" t="s">
        <v>235</v>
      </c>
      <c r="G169" s="135" t="s">
        <v>142</v>
      </c>
      <c r="H169" s="136">
        <v>10</v>
      </c>
      <c r="I169" s="159"/>
      <c r="J169" s="137">
        <f t="shared" si="10"/>
        <v>0</v>
      </c>
      <c r="K169" s="138"/>
      <c r="L169" s="25"/>
      <c r="M169" s="139" t="s">
        <v>1</v>
      </c>
      <c r="N169" s="140" t="s">
        <v>33</v>
      </c>
      <c r="O169" s="141">
        <v>0</v>
      </c>
      <c r="P169" s="141">
        <f t="shared" si="11"/>
        <v>0</v>
      </c>
      <c r="Q169" s="141">
        <v>0</v>
      </c>
      <c r="R169" s="141">
        <f t="shared" si="12"/>
        <v>0</v>
      </c>
      <c r="S169" s="141">
        <v>0</v>
      </c>
      <c r="T169" s="142">
        <f t="shared" si="13"/>
        <v>0</v>
      </c>
      <c r="AR169" s="143" t="s">
        <v>121</v>
      </c>
      <c r="AT169" s="143" t="s">
        <v>117</v>
      </c>
      <c r="AU169" s="143" t="s">
        <v>122</v>
      </c>
      <c r="AY169" s="13" t="s">
        <v>115</v>
      </c>
      <c r="BE169" s="144">
        <f t="shared" si="14"/>
        <v>0</v>
      </c>
      <c r="BF169" s="144">
        <f t="shared" si="15"/>
        <v>0</v>
      </c>
      <c r="BG169" s="144">
        <f t="shared" si="16"/>
        <v>0</v>
      </c>
      <c r="BH169" s="144">
        <f t="shared" si="17"/>
        <v>0</v>
      </c>
      <c r="BI169" s="144">
        <f t="shared" si="18"/>
        <v>0</v>
      </c>
      <c r="BJ169" s="13" t="s">
        <v>122</v>
      </c>
      <c r="BK169" s="144">
        <f t="shared" si="19"/>
        <v>0</v>
      </c>
      <c r="BL169" s="13" t="s">
        <v>121</v>
      </c>
      <c r="BM169" s="143" t="s">
        <v>236</v>
      </c>
    </row>
    <row r="170" spans="2:65" s="1" customFormat="1" ht="16.5" customHeight="1">
      <c r="B170" s="131"/>
      <c r="C170" s="132" t="s">
        <v>187</v>
      </c>
      <c r="D170" s="132" t="s">
        <v>117</v>
      </c>
      <c r="E170" s="133" t="s">
        <v>237</v>
      </c>
      <c r="F170" s="134" t="s">
        <v>238</v>
      </c>
      <c r="G170" s="135" t="s">
        <v>142</v>
      </c>
      <c r="H170" s="136">
        <v>15</v>
      </c>
      <c r="I170" s="159"/>
      <c r="J170" s="137">
        <f t="shared" si="10"/>
        <v>0</v>
      </c>
      <c r="K170" s="138"/>
      <c r="L170" s="25"/>
      <c r="M170" s="139" t="s">
        <v>1</v>
      </c>
      <c r="N170" s="140" t="s">
        <v>33</v>
      </c>
      <c r="O170" s="141">
        <v>0.23777999999999999</v>
      </c>
      <c r="P170" s="141">
        <f t="shared" si="11"/>
        <v>3.5667</v>
      </c>
      <c r="Q170" s="141">
        <v>3.7799999999999999E-3</v>
      </c>
      <c r="R170" s="141">
        <f t="shared" si="12"/>
        <v>5.67E-2</v>
      </c>
      <c r="S170" s="141">
        <v>0</v>
      </c>
      <c r="T170" s="142">
        <f t="shared" si="13"/>
        <v>0</v>
      </c>
      <c r="AR170" s="143" t="s">
        <v>121</v>
      </c>
      <c r="AT170" s="143" t="s">
        <v>117</v>
      </c>
      <c r="AU170" s="143" t="s">
        <v>122</v>
      </c>
      <c r="AY170" s="13" t="s">
        <v>115</v>
      </c>
      <c r="BE170" s="144">
        <f t="shared" si="14"/>
        <v>0</v>
      </c>
      <c r="BF170" s="144">
        <f t="shared" si="15"/>
        <v>0</v>
      </c>
      <c r="BG170" s="144">
        <f t="shared" si="16"/>
        <v>0</v>
      </c>
      <c r="BH170" s="144">
        <f t="shared" si="17"/>
        <v>0</v>
      </c>
      <c r="BI170" s="144">
        <f t="shared" si="18"/>
        <v>0</v>
      </c>
      <c r="BJ170" s="13" t="s">
        <v>122</v>
      </c>
      <c r="BK170" s="144">
        <f t="shared" si="19"/>
        <v>0</v>
      </c>
      <c r="BL170" s="13" t="s">
        <v>121</v>
      </c>
      <c r="BM170" s="143" t="s">
        <v>239</v>
      </c>
    </row>
    <row r="171" spans="2:65" s="1" customFormat="1" ht="24.2" customHeight="1">
      <c r="B171" s="131"/>
      <c r="C171" s="132" t="s">
        <v>240</v>
      </c>
      <c r="D171" s="132" t="s">
        <v>117</v>
      </c>
      <c r="E171" s="133" t="s">
        <v>241</v>
      </c>
      <c r="F171" s="134" t="s">
        <v>242</v>
      </c>
      <c r="G171" s="135" t="s">
        <v>142</v>
      </c>
      <c r="H171" s="136">
        <v>3</v>
      </c>
      <c r="I171" s="159"/>
      <c r="J171" s="137">
        <f t="shared" si="10"/>
        <v>0</v>
      </c>
      <c r="K171" s="138"/>
      <c r="L171" s="25"/>
      <c r="M171" s="139" t="s">
        <v>1</v>
      </c>
      <c r="N171" s="140" t="s">
        <v>33</v>
      </c>
      <c r="O171" s="141">
        <v>0.56113000000000002</v>
      </c>
      <c r="P171" s="141">
        <f t="shared" si="11"/>
        <v>1.6833900000000002</v>
      </c>
      <c r="Q171" s="141">
        <v>3.9576E-2</v>
      </c>
      <c r="R171" s="141">
        <f t="shared" si="12"/>
        <v>0.118728</v>
      </c>
      <c r="S171" s="141">
        <v>0</v>
      </c>
      <c r="T171" s="142">
        <f t="shared" si="13"/>
        <v>0</v>
      </c>
      <c r="AR171" s="143" t="s">
        <v>121</v>
      </c>
      <c r="AT171" s="143" t="s">
        <v>117</v>
      </c>
      <c r="AU171" s="143" t="s">
        <v>122</v>
      </c>
      <c r="AY171" s="13" t="s">
        <v>115</v>
      </c>
      <c r="BE171" s="144">
        <f t="shared" si="14"/>
        <v>0</v>
      </c>
      <c r="BF171" s="144">
        <f t="shared" si="15"/>
        <v>0</v>
      </c>
      <c r="BG171" s="144">
        <f t="shared" si="16"/>
        <v>0</v>
      </c>
      <c r="BH171" s="144">
        <f t="shared" si="17"/>
        <v>0</v>
      </c>
      <c r="BI171" s="144">
        <f t="shared" si="18"/>
        <v>0</v>
      </c>
      <c r="BJ171" s="13" t="s">
        <v>122</v>
      </c>
      <c r="BK171" s="144">
        <f t="shared" si="19"/>
        <v>0</v>
      </c>
      <c r="BL171" s="13" t="s">
        <v>121</v>
      </c>
      <c r="BM171" s="143" t="s">
        <v>243</v>
      </c>
    </row>
    <row r="172" spans="2:65" s="1" customFormat="1" ht="16.5" customHeight="1">
      <c r="B172" s="131"/>
      <c r="C172" s="132" t="s">
        <v>191</v>
      </c>
      <c r="D172" s="132" t="s">
        <v>117</v>
      </c>
      <c r="E172" s="133" t="s">
        <v>244</v>
      </c>
      <c r="F172" s="134" t="s">
        <v>245</v>
      </c>
      <c r="G172" s="135" t="s">
        <v>142</v>
      </c>
      <c r="H172" s="136">
        <v>9</v>
      </c>
      <c r="I172" s="159"/>
      <c r="J172" s="137">
        <f t="shared" si="10"/>
        <v>0</v>
      </c>
      <c r="K172" s="138"/>
      <c r="L172" s="25"/>
      <c r="M172" s="139" t="s">
        <v>1</v>
      </c>
      <c r="N172" s="140" t="s">
        <v>33</v>
      </c>
      <c r="O172" s="141">
        <v>0.41750999999999999</v>
      </c>
      <c r="P172" s="141">
        <f t="shared" si="11"/>
        <v>3.75759</v>
      </c>
      <c r="Q172" s="141">
        <v>7.3499999999999998E-3</v>
      </c>
      <c r="R172" s="141">
        <f t="shared" si="12"/>
        <v>6.615E-2</v>
      </c>
      <c r="S172" s="141">
        <v>0</v>
      </c>
      <c r="T172" s="142">
        <f t="shared" si="13"/>
        <v>0</v>
      </c>
      <c r="AR172" s="143" t="s">
        <v>121</v>
      </c>
      <c r="AT172" s="143" t="s">
        <v>117</v>
      </c>
      <c r="AU172" s="143" t="s">
        <v>122</v>
      </c>
      <c r="AY172" s="13" t="s">
        <v>115</v>
      </c>
      <c r="BE172" s="144">
        <f t="shared" si="14"/>
        <v>0</v>
      </c>
      <c r="BF172" s="144">
        <f t="shared" si="15"/>
        <v>0</v>
      </c>
      <c r="BG172" s="144">
        <f t="shared" si="16"/>
        <v>0</v>
      </c>
      <c r="BH172" s="144">
        <f t="shared" si="17"/>
        <v>0</v>
      </c>
      <c r="BI172" s="144">
        <f t="shared" si="18"/>
        <v>0</v>
      </c>
      <c r="BJ172" s="13" t="s">
        <v>122</v>
      </c>
      <c r="BK172" s="144">
        <f t="shared" si="19"/>
        <v>0</v>
      </c>
      <c r="BL172" s="13" t="s">
        <v>121</v>
      </c>
      <c r="BM172" s="143" t="s">
        <v>246</v>
      </c>
    </row>
    <row r="173" spans="2:65" s="1" customFormat="1" ht="16.5" customHeight="1">
      <c r="B173" s="131"/>
      <c r="C173" s="132" t="s">
        <v>247</v>
      </c>
      <c r="D173" s="132" t="s">
        <v>117</v>
      </c>
      <c r="E173" s="133" t="s">
        <v>248</v>
      </c>
      <c r="F173" s="134" t="s">
        <v>249</v>
      </c>
      <c r="G173" s="135" t="s">
        <v>142</v>
      </c>
      <c r="H173" s="136">
        <v>25</v>
      </c>
      <c r="I173" s="159"/>
      <c r="J173" s="137">
        <f t="shared" si="10"/>
        <v>0</v>
      </c>
      <c r="K173" s="138"/>
      <c r="L173" s="25"/>
      <c r="M173" s="139" t="s">
        <v>1</v>
      </c>
      <c r="N173" s="140" t="s">
        <v>33</v>
      </c>
      <c r="O173" s="141">
        <v>2.25339</v>
      </c>
      <c r="P173" s="141">
        <f t="shared" si="11"/>
        <v>56.33475</v>
      </c>
      <c r="Q173" s="141">
        <v>9.4350000000000003E-2</v>
      </c>
      <c r="R173" s="141">
        <f t="shared" si="12"/>
        <v>2.3587500000000001</v>
      </c>
      <c r="S173" s="141">
        <v>0</v>
      </c>
      <c r="T173" s="142">
        <f t="shared" si="13"/>
        <v>0</v>
      </c>
      <c r="AR173" s="143" t="s">
        <v>121</v>
      </c>
      <c r="AT173" s="143" t="s">
        <v>117</v>
      </c>
      <c r="AU173" s="143" t="s">
        <v>122</v>
      </c>
      <c r="AY173" s="13" t="s">
        <v>115</v>
      </c>
      <c r="BE173" s="144">
        <f t="shared" si="14"/>
        <v>0</v>
      </c>
      <c r="BF173" s="144">
        <f t="shared" si="15"/>
        <v>0</v>
      </c>
      <c r="BG173" s="144">
        <f t="shared" si="16"/>
        <v>0</v>
      </c>
      <c r="BH173" s="144">
        <f t="shared" si="17"/>
        <v>0</v>
      </c>
      <c r="BI173" s="144">
        <f t="shared" si="18"/>
        <v>0</v>
      </c>
      <c r="BJ173" s="13" t="s">
        <v>122</v>
      </c>
      <c r="BK173" s="144">
        <f t="shared" si="19"/>
        <v>0</v>
      </c>
      <c r="BL173" s="13" t="s">
        <v>121</v>
      </c>
      <c r="BM173" s="143" t="s">
        <v>250</v>
      </c>
    </row>
    <row r="174" spans="2:65" s="1" customFormat="1" ht="24.2" customHeight="1">
      <c r="B174" s="131"/>
      <c r="C174" s="132" t="s">
        <v>195</v>
      </c>
      <c r="D174" s="132" t="s">
        <v>117</v>
      </c>
      <c r="E174" s="133" t="s">
        <v>251</v>
      </c>
      <c r="F174" s="134" t="s">
        <v>252</v>
      </c>
      <c r="G174" s="135" t="s">
        <v>142</v>
      </c>
      <c r="H174" s="136">
        <v>10</v>
      </c>
      <c r="I174" s="159"/>
      <c r="J174" s="137">
        <f t="shared" si="10"/>
        <v>0</v>
      </c>
      <c r="K174" s="138"/>
      <c r="L174" s="25"/>
      <c r="M174" s="139" t="s">
        <v>1</v>
      </c>
      <c r="N174" s="140" t="s">
        <v>33</v>
      </c>
      <c r="O174" s="141">
        <v>0.99173999999999995</v>
      </c>
      <c r="P174" s="141">
        <f t="shared" si="11"/>
        <v>9.9173999999999989</v>
      </c>
      <c r="Q174" s="141">
        <v>0.10580000000000001</v>
      </c>
      <c r="R174" s="141">
        <f t="shared" si="12"/>
        <v>1.0580000000000001</v>
      </c>
      <c r="S174" s="141">
        <v>0</v>
      </c>
      <c r="T174" s="142">
        <f t="shared" si="13"/>
        <v>0</v>
      </c>
      <c r="AR174" s="143" t="s">
        <v>121</v>
      </c>
      <c r="AT174" s="143" t="s">
        <v>117</v>
      </c>
      <c r="AU174" s="143" t="s">
        <v>122</v>
      </c>
      <c r="AY174" s="13" t="s">
        <v>115</v>
      </c>
      <c r="BE174" s="144">
        <f t="shared" si="14"/>
        <v>0</v>
      </c>
      <c r="BF174" s="144">
        <f t="shared" si="15"/>
        <v>0</v>
      </c>
      <c r="BG174" s="144">
        <f t="shared" si="16"/>
        <v>0</v>
      </c>
      <c r="BH174" s="144">
        <f t="shared" si="17"/>
        <v>0</v>
      </c>
      <c r="BI174" s="144">
        <f t="shared" si="18"/>
        <v>0</v>
      </c>
      <c r="BJ174" s="13" t="s">
        <v>122</v>
      </c>
      <c r="BK174" s="144">
        <f t="shared" si="19"/>
        <v>0</v>
      </c>
      <c r="BL174" s="13" t="s">
        <v>121</v>
      </c>
      <c r="BM174" s="143" t="s">
        <v>253</v>
      </c>
    </row>
    <row r="175" spans="2:65" s="11" customFormat="1" ht="22.9" customHeight="1">
      <c r="B175" s="120"/>
      <c r="D175" s="121" t="s">
        <v>66</v>
      </c>
      <c r="E175" s="129" t="s">
        <v>147</v>
      </c>
      <c r="F175" s="129" t="s">
        <v>254</v>
      </c>
      <c r="J175" s="130">
        <f>BK175</f>
        <v>0</v>
      </c>
      <c r="L175" s="120"/>
      <c r="M175" s="124"/>
      <c r="P175" s="125">
        <f>SUM(P176:P192)</f>
        <v>101.80659999999997</v>
      </c>
      <c r="R175" s="125">
        <f>SUM(R176:R192)</f>
        <v>3.1296259000000002</v>
      </c>
      <c r="T175" s="126">
        <f>SUM(T176:T192)</f>
        <v>5.8120000000000003</v>
      </c>
      <c r="AR175" s="121" t="s">
        <v>74</v>
      </c>
      <c r="AT175" s="127" t="s">
        <v>66</v>
      </c>
      <c r="AU175" s="127" t="s">
        <v>74</v>
      </c>
      <c r="AY175" s="121" t="s">
        <v>115</v>
      </c>
      <c r="BK175" s="128">
        <f>SUM(BK176:BK192)</f>
        <v>0</v>
      </c>
    </row>
    <row r="176" spans="2:65" s="1" customFormat="1" ht="16.5" customHeight="1">
      <c r="B176" s="131"/>
      <c r="C176" s="132" t="s">
        <v>255</v>
      </c>
      <c r="D176" s="132" t="s">
        <v>117</v>
      </c>
      <c r="E176" s="133" t="s">
        <v>256</v>
      </c>
      <c r="F176" s="134" t="s">
        <v>257</v>
      </c>
      <c r="G176" s="135" t="s">
        <v>142</v>
      </c>
      <c r="H176" s="136">
        <v>10</v>
      </c>
      <c r="I176" s="159"/>
      <c r="J176" s="137">
        <f t="shared" ref="J176:J192" si="20">ROUND(I176*H176,2)</f>
        <v>0</v>
      </c>
      <c r="K176" s="138"/>
      <c r="L176" s="25"/>
      <c r="M176" s="139" t="s">
        <v>1</v>
      </c>
      <c r="N176" s="140" t="s">
        <v>33</v>
      </c>
      <c r="O176" s="141">
        <v>1.4038999999999999</v>
      </c>
      <c r="P176" s="141">
        <f t="shared" ref="P176:P192" si="21">O176*H176</f>
        <v>14.039</v>
      </c>
      <c r="Q176" s="141">
        <v>8.5055000000000006E-2</v>
      </c>
      <c r="R176" s="141">
        <f t="shared" ref="R176:R192" si="22">Q176*H176</f>
        <v>0.85055000000000003</v>
      </c>
      <c r="S176" s="141">
        <v>0</v>
      </c>
      <c r="T176" s="142">
        <f t="shared" ref="T176:T192" si="23">S176*H176</f>
        <v>0</v>
      </c>
      <c r="AR176" s="143" t="s">
        <v>121</v>
      </c>
      <c r="AT176" s="143" t="s">
        <v>117</v>
      </c>
      <c r="AU176" s="143" t="s">
        <v>122</v>
      </c>
      <c r="AY176" s="13" t="s">
        <v>115</v>
      </c>
      <c r="BE176" s="144">
        <f t="shared" ref="BE176:BE192" si="24">IF(N176="základná",J176,0)</f>
        <v>0</v>
      </c>
      <c r="BF176" s="144">
        <f t="shared" ref="BF176:BF192" si="25">IF(N176="znížená",J176,0)</f>
        <v>0</v>
      </c>
      <c r="BG176" s="144">
        <f t="shared" ref="BG176:BG192" si="26">IF(N176="zákl. prenesená",J176,0)</f>
        <v>0</v>
      </c>
      <c r="BH176" s="144">
        <f t="shared" ref="BH176:BH192" si="27">IF(N176="zníž. prenesená",J176,0)</f>
        <v>0</v>
      </c>
      <c r="BI176" s="144">
        <f t="shared" ref="BI176:BI192" si="28">IF(N176="nulová",J176,0)</f>
        <v>0</v>
      </c>
      <c r="BJ176" s="13" t="s">
        <v>122</v>
      </c>
      <c r="BK176" s="144">
        <f t="shared" ref="BK176:BK192" si="29">ROUND(I176*H176,2)</f>
        <v>0</v>
      </c>
      <c r="BL176" s="13" t="s">
        <v>121</v>
      </c>
      <c r="BM176" s="143" t="s">
        <v>258</v>
      </c>
    </row>
    <row r="177" spans="2:65" s="1" customFormat="1" ht="21.75" customHeight="1">
      <c r="B177" s="131"/>
      <c r="C177" s="132" t="s">
        <v>198</v>
      </c>
      <c r="D177" s="132" t="s">
        <v>117</v>
      </c>
      <c r="E177" s="133" t="s">
        <v>259</v>
      </c>
      <c r="F177" s="134" t="s">
        <v>260</v>
      </c>
      <c r="G177" s="135" t="s">
        <v>142</v>
      </c>
      <c r="H177" s="136">
        <v>28</v>
      </c>
      <c r="I177" s="159"/>
      <c r="J177" s="137">
        <f t="shared" si="20"/>
        <v>0</v>
      </c>
      <c r="K177" s="138"/>
      <c r="L177" s="25"/>
      <c r="M177" s="139" t="s">
        <v>1</v>
      </c>
      <c r="N177" s="140" t="s">
        <v>33</v>
      </c>
      <c r="O177" s="141">
        <v>0.94599999999999995</v>
      </c>
      <c r="P177" s="141">
        <f t="shared" si="21"/>
        <v>26.488</v>
      </c>
      <c r="Q177" s="141">
        <v>0</v>
      </c>
      <c r="R177" s="141">
        <f t="shared" si="22"/>
        <v>0</v>
      </c>
      <c r="S177" s="141">
        <v>6.3E-2</v>
      </c>
      <c r="T177" s="142">
        <f t="shared" si="23"/>
        <v>1.764</v>
      </c>
      <c r="AR177" s="143" t="s">
        <v>121</v>
      </c>
      <c r="AT177" s="143" t="s">
        <v>117</v>
      </c>
      <c r="AU177" s="143" t="s">
        <v>122</v>
      </c>
      <c r="AY177" s="13" t="s">
        <v>115</v>
      </c>
      <c r="BE177" s="144">
        <f t="shared" si="24"/>
        <v>0</v>
      </c>
      <c r="BF177" s="144">
        <f t="shared" si="25"/>
        <v>0</v>
      </c>
      <c r="BG177" s="144">
        <f t="shared" si="26"/>
        <v>0</v>
      </c>
      <c r="BH177" s="144">
        <f t="shared" si="27"/>
        <v>0</v>
      </c>
      <c r="BI177" s="144">
        <f t="shared" si="28"/>
        <v>0</v>
      </c>
      <c r="BJ177" s="13" t="s">
        <v>122</v>
      </c>
      <c r="BK177" s="144">
        <f t="shared" si="29"/>
        <v>0</v>
      </c>
      <c r="BL177" s="13" t="s">
        <v>121</v>
      </c>
      <c r="BM177" s="143" t="s">
        <v>261</v>
      </c>
    </row>
    <row r="178" spans="2:65" s="1" customFormat="1" ht="16.5" customHeight="1">
      <c r="B178" s="131"/>
      <c r="C178" s="132" t="s">
        <v>262</v>
      </c>
      <c r="D178" s="132" t="s">
        <v>117</v>
      </c>
      <c r="E178" s="133" t="s">
        <v>263</v>
      </c>
      <c r="F178" s="134" t="s">
        <v>264</v>
      </c>
      <c r="G178" s="135" t="s">
        <v>142</v>
      </c>
      <c r="H178" s="136">
        <v>28</v>
      </c>
      <c r="I178" s="159"/>
      <c r="J178" s="137">
        <f t="shared" si="20"/>
        <v>0</v>
      </c>
      <c r="K178" s="138"/>
      <c r="L178" s="25"/>
      <c r="M178" s="139" t="s">
        <v>1</v>
      </c>
      <c r="N178" s="140" t="s">
        <v>33</v>
      </c>
      <c r="O178" s="141">
        <v>0</v>
      </c>
      <c r="P178" s="141">
        <f t="shared" si="21"/>
        <v>0</v>
      </c>
      <c r="Q178" s="141">
        <v>0</v>
      </c>
      <c r="R178" s="141">
        <f t="shared" si="22"/>
        <v>0</v>
      </c>
      <c r="S178" s="141">
        <v>0</v>
      </c>
      <c r="T178" s="142">
        <f t="shared" si="23"/>
        <v>0</v>
      </c>
      <c r="AR178" s="143" t="s">
        <v>121</v>
      </c>
      <c r="AT178" s="143" t="s">
        <v>117</v>
      </c>
      <c r="AU178" s="143" t="s">
        <v>122</v>
      </c>
      <c r="AY178" s="13" t="s">
        <v>115</v>
      </c>
      <c r="BE178" s="144">
        <f t="shared" si="24"/>
        <v>0</v>
      </c>
      <c r="BF178" s="144">
        <f t="shared" si="25"/>
        <v>0</v>
      </c>
      <c r="BG178" s="144">
        <f t="shared" si="26"/>
        <v>0</v>
      </c>
      <c r="BH178" s="144">
        <f t="shared" si="27"/>
        <v>0</v>
      </c>
      <c r="BI178" s="144">
        <f t="shared" si="28"/>
        <v>0</v>
      </c>
      <c r="BJ178" s="13" t="s">
        <v>122</v>
      </c>
      <c r="BK178" s="144">
        <f t="shared" si="29"/>
        <v>0</v>
      </c>
      <c r="BL178" s="13" t="s">
        <v>121</v>
      </c>
      <c r="BM178" s="143" t="s">
        <v>265</v>
      </c>
    </row>
    <row r="179" spans="2:65" s="1" customFormat="1" ht="24.2" customHeight="1">
      <c r="B179" s="131"/>
      <c r="C179" s="132" t="s">
        <v>202</v>
      </c>
      <c r="D179" s="132" t="s">
        <v>117</v>
      </c>
      <c r="E179" s="133" t="s">
        <v>266</v>
      </c>
      <c r="F179" s="134" t="s">
        <v>267</v>
      </c>
      <c r="G179" s="135" t="s">
        <v>142</v>
      </c>
      <c r="H179" s="136">
        <v>10</v>
      </c>
      <c r="I179" s="159"/>
      <c r="J179" s="137">
        <f t="shared" si="20"/>
        <v>0</v>
      </c>
      <c r="K179" s="138"/>
      <c r="L179" s="25"/>
      <c r="M179" s="139" t="s">
        <v>1</v>
      </c>
      <c r="N179" s="140" t="s">
        <v>33</v>
      </c>
      <c r="O179" s="141">
        <v>0.22900000000000001</v>
      </c>
      <c r="P179" s="141">
        <f t="shared" si="21"/>
        <v>2.29</v>
      </c>
      <c r="Q179" s="141">
        <v>0</v>
      </c>
      <c r="R179" s="141">
        <f t="shared" si="22"/>
        <v>0</v>
      </c>
      <c r="S179" s="141">
        <v>0</v>
      </c>
      <c r="T179" s="142">
        <f t="shared" si="23"/>
        <v>0</v>
      </c>
      <c r="AR179" s="143" t="s">
        <v>121</v>
      </c>
      <c r="AT179" s="143" t="s">
        <v>117</v>
      </c>
      <c r="AU179" s="143" t="s">
        <v>122</v>
      </c>
      <c r="AY179" s="13" t="s">
        <v>115</v>
      </c>
      <c r="BE179" s="144">
        <f t="shared" si="24"/>
        <v>0</v>
      </c>
      <c r="BF179" s="144">
        <f t="shared" si="25"/>
        <v>0</v>
      </c>
      <c r="BG179" s="144">
        <f t="shared" si="26"/>
        <v>0</v>
      </c>
      <c r="BH179" s="144">
        <f t="shared" si="27"/>
        <v>0</v>
      </c>
      <c r="BI179" s="144">
        <f t="shared" si="28"/>
        <v>0</v>
      </c>
      <c r="BJ179" s="13" t="s">
        <v>122</v>
      </c>
      <c r="BK179" s="144">
        <f t="shared" si="29"/>
        <v>0</v>
      </c>
      <c r="BL179" s="13" t="s">
        <v>121</v>
      </c>
      <c r="BM179" s="143" t="s">
        <v>268</v>
      </c>
    </row>
    <row r="180" spans="2:65" s="1" customFormat="1" ht="24.2" customHeight="1">
      <c r="B180" s="131"/>
      <c r="C180" s="132" t="s">
        <v>269</v>
      </c>
      <c r="D180" s="132" t="s">
        <v>117</v>
      </c>
      <c r="E180" s="133" t="s">
        <v>270</v>
      </c>
      <c r="F180" s="134" t="s">
        <v>271</v>
      </c>
      <c r="G180" s="135" t="s">
        <v>142</v>
      </c>
      <c r="H180" s="136">
        <v>10</v>
      </c>
      <c r="I180" s="159"/>
      <c r="J180" s="137">
        <f t="shared" si="20"/>
        <v>0</v>
      </c>
      <c r="K180" s="138"/>
      <c r="L180" s="25"/>
      <c r="M180" s="139" t="s">
        <v>1</v>
      </c>
      <c r="N180" s="140" t="s">
        <v>33</v>
      </c>
      <c r="O180" s="141">
        <v>0.54700000000000004</v>
      </c>
      <c r="P180" s="141">
        <f t="shared" si="21"/>
        <v>5.4700000000000006</v>
      </c>
      <c r="Q180" s="141">
        <v>0</v>
      </c>
      <c r="R180" s="141">
        <f t="shared" si="22"/>
        <v>0</v>
      </c>
      <c r="S180" s="141">
        <v>7.2999999999999995E-2</v>
      </c>
      <c r="T180" s="142">
        <f t="shared" si="23"/>
        <v>0.73</v>
      </c>
      <c r="AR180" s="143" t="s">
        <v>121</v>
      </c>
      <c r="AT180" s="143" t="s">
        <v>117</v>
      </c>
      <c r="AU180" s="143" t="s">
        <v>122</v>
      </c>
      <c r="AY180" s="13" t="s">
        <v>115</v>
      </c>
      <c r="BE180" s="144">
        <f t="shared" si="24"/>
        <v>0</v>
      </c>
      <c r="BF180" s="144">
        <f t="shared" si="25"/>
        <v>0</v>
      </c>
      <c r="BG180" s="144">
        <f t="shared" si="26"/>
        <v>0</v>
      </c>
      <c r="BH180" s="144">
        <f t="shared" si="27"/>
        <v>0</v>
      </c>
      <c r="BI180" s="144">
        <f t="shared" si="28"/>
        <v>0</v>
      </c>
      <c r="BJ180" s="13" t="s">
        <v>122</v>
      </c>
      <c r="BK180" s="144">
        <f t="shared" si="29"/>
        <v>0</v>
      </c>
      <c r="BL180" s="13" t="s">
        <v>121</v>
      </c>
      <c r="BM180" s="143" t="s">
        <v>272</v>
      </c>
    </row>
    <row r="181" spans="2:65" s="1" customFormat="1" ht="33" customHeight="1">
      <c r="B181" s="131"/>
      <c r="C181" s="132" t="s">
        <v>206</v>
      </c>
      <c r="D181" s="132" t="s">
        <v>117</v>
      </c>
      <c r="E181" s="133" t="s">
        <v>273</v>
      </c>
      <c r="F181" s="134" t="s">
        <v>274</v>
      </c>
      <c r="G181" s="135" t="s">
        <v>142</v>
      </c>
      <c r="H181" s="136">
        <v>28</v>
      </c>
      <c r="I181" s="159"/>
      <c r="J181" s="137">
        <f t="shared" si="20"/>
        <v>0</v>
      </c>
      <c r="K181" s="138"/>
      <c r="L181" s="25"/>
      <c r="M181" s="139" t="s">
        <v>1</v>
      </c>
      <c r="N181" s="140" t="s">
        <v>33</v>
      </c>
      <c r="O181" s="141">
        <v>9.7619999999999998E-2</v>
      </c>
      <c r="P181" s="141">
        <f t="shared" si="21"/>
        <v>2.7333599999999998</v>
      </c>
      <c r="Q181" s="141">
        <v>0</v>
      </c>
      <c r="R181" s="141">
        <f t="shared" si="22"/>
        <v>0</v>
      </c>
      <c r="S181" s="141">
        <v>0.01</v>
      </c>
      <c r="T181" s="142">
        <f t="shared" si="23"/>
        <v>0.28000000000000003</v>
      </c>
      <c r="AR181" s="143" t="s">
        <v>121</v>
      </c>
      <c r="AT181" s="143" t="s">
        <v>117</v>
      </c>
      <c r="AU181" s="143" t="s">
        <v>122</v>
      </c>
      <c r="AY181" s="13" t="s">
        <v>115</v>
      </c>
      <c r="BE181" s="144">
        <f t="shared" si="24"/>
        <v>0</v>
      </c>
      <c r="BF181" s="144">
        <f t="shared" si="25"/>
        <v>0</v>
      </c>
      <c r="BG181" s="144">
        <f t="shared" si="26"/>
        <v>0</v>
      </c>
      <c r="BH181" s="144">
        <f t="shared" si="27"/>
        <v>0</v>
      </c>
      <c r="BI181" s="144">
        <f t="shared" si="28"/>
        <v>0</v>
      </c>
      <c r="BJ181" s="13" t="s">
        <v>122</v>
      </c>
      <c r="BK181" s="144">
        <f t="shared" si="29"/>
        <v>0</v>
      </c>
      <c r="BL181" s="13" t="s">
        <v>121</v>
      </c>
      <c r="BM181" s="143" t="s">
        <v>275</v>
      </c>
    </row>
    <row r="182" spans="2:65" s="1" customFormat="1" ht="33" customHeight="1">
      <c r="B182" s="131"/>
      <c r="C182" s="132" t="s">
        <v>276</v>
      </c>
      <c r="D182" s="132" t="s">
        <v>117</v>
      </c>
      <c r="E182" s="133" t="s">
        <v>277</v>
      </c>
      <c r="F182" s="134" t="s">
        <v>278</v>
      </c>
      <c r="G182" s="135" t="s">
        <v>142</v>
      </c>
      <c r="H182" s="136">
        <v>28</v>
      </c>
      <c r="I182" s="159"/>
      <c r="J182" s="137">
        <f t="shared" si="20"/>
        <v>0</v>
      </c>
      <c r="K182" s="138"/>
      <c r="L182" s="25"/>
      <c r="M182" s="139" t="s">
        <v>1</v>
      </c>
      <c r="N182" s="140" t="s">
        <v>33</v>
      </c>
      <c r="O182" s="141">
        <v>0.25383</v>
      </c>
      <c r="P182" s="141">
        <f t="shared" si="21"/>
        <v>7.10724</v>
      </c>
      <c r="Q182" s="141">
        <v>0</v>
      </c>
      <c r="R182" s="141">
        <f t="shared" si="22"/>
        <v>0</v>
      </c>
      <c r="S182" s="141">
        <v>4.5999999999999999E-2</v>
      </c>
      <c r="T182" s="142">
        <f t="shared" si="23"/>
        <v>1.288</v>
      </c>
      <c r="AR182" s="143" t="s">
        <v>121</v>
      </c>
      <c r="AT182" s="143" t="s">
        <v>117</v>
      </c>
      <c r="AU182" s="143" t="s">
        <v>122</v>
      </c>
      <c r="AY182" s="13" t="s">
        <v>115</v>
      </c>
      <c r="BE182" s="144">
        <f t="shared" si="24"/>
        <v>0</v>
      </c>
      <c r="BF182" s="144">
        <f t="shared" si="25"/>
        <v>0</v>
      </c>
      <c r="BG182" s="144">
        <f t="shared" si="26"/>
        <v>0</v>
      </c>
      <c r="BH182" s="144">
        <f t="shared" si="27"/>
        <v>0</v>
      </c>
      <c r="BI182" s="144">
        <f t="shared" si="28"/>
        <v>0</v>
      </c>
      <c r="BJ182" s="13" t="s">
        <v>122</v>
      </c>
      <c r="BK182" s="144">
        <f t="shared" si="29"/>
        <v>0</v>
      </c>
      <c r="BL182" s="13" t="s">
        <v>121</v>
      </c>
      <c r="BM182" s="143" t="s">
        <v>279</v>
      </c>
    </row>
    <row r="183" spans="2:65" s="1" customFormat="1" ht="24.2" customHeight="1">
      <c r="B183" s="131"/>
      <c r="C183" s="132" t="s">
        <v>211</v>
      </c>
      <c r="D183" s="132" t="s">
        <v>117</v>
      </c>
      <c r="E183" s="133" t="s">
        <v>280</v>
      </c>
      <c r="F183" s="134" t="s">
        <v>281</v>
      </c>
      <c r="G183" s="135" t="s">
        <v>142</v>
      </c>
      <c r="H183" s="136">
        <v>35</v>
      </c>
      <c r="I183" s="159"/>
      <c r="J183" s="137">
        <f t="shared" si="20"/>
        <v>0</v>
      </c>
      <c r="K183" s="138"/>
      <c r="L183" s="25"/>
      <c r="M183" s="139" t="s">
        <v>1</v>
      </c>
      <c r="N183" s="140" t="s">
        <v>33</v>
      </c>
      <c r="O183" s="141">
        <v>0.22453999999999999</v>
      </c>
      <c r="P183" s="141">
        <f t="shared" si="21"/>
        <v>7.8588999999999993</v>
      </c>
      <c r="Q183" s="141">
        <v>0</v>
      </c>
      <c r="R183" s="141">
        <f t="shared" si="22"/>
        <v>0</v>
      </c>
      <c r="S183" s="141">
        <v>0.05</v>
      </c>
      <c r="T183" s="142">
        <f t="shared" si="23"/>
        <v>1.75</v>
      </c>
      <c r="AR183" s="143" t="s">
        <v>121</v>
      </c>
      <c r="AT183" s="143" t="s">
        <v>117</v>
      </c>
      <c r="AU183" s="143" t="s">
        <v>122</v>
      </c>
      <c r="AY183" s="13" t="s">
        <v>115</v>
      </c>
      <c r="BE183" s="144">
        <f t="shared" si="24"/>
        <v>0</v>
      </c>
      <c r="BF183" s="144">
        <f t="shared" si="25"/>
        <v>0</v>
      </c>
      <c r="BG183" s="144">
        <f t="shared" si="26"/>
        <v>0</v>
      </c>
      <c r="BH183" s="144">
        <f t="shared" si="27"/>
        <v>0</v>
      </c>
      <c r="BI183" s="144">
        <f t="shared" si="28"/>
        <v>0</v>
      </c>
      <c r="BJ183" s="13" t="s">
        <v>122</v>
      </c>
      <c r="BK183" s="144">
        <f t="shared" si="29"/>
        <v>0</v>
      </c>
      <c r="BL183" s="13" t="s">
        <v>121</v>
      </c>
      <c r="BM183" s="143" t="s">
        <v>282</v>
      </c>
    </row>
    <row r="184" spans="2:65" s="1" customFormat="1" ht="33" customHeight="1">
      <c r="B184" s="131"/>
      <c r="C184" s="132" t="s">
        <v>67</v>
      </c>
      <c r="D184" s="132" t="s">
        <v>117</v>
      </c>
      <c r="E184" s="133" t="s">
        <v>427</v>
      </c>
      <c r="F184" s="134" t="s">
        <v>428</v>
      </c>
      <c r="G184" s="135" t="s">
        <v>120</v>
      </c>
      <c r="H184" s="136">
        <v>0.6</v>
      </c>
      <c r="I184" s="159"/>
      <c r="J184" s="137">
        <f t="shared" si="20"/>
        <v>0</v>
      </c>
      <c r="K184" s="138"/>
      <c r="L184" s="25"/>
      <c r="M184" s="139" t="s">
        <v>1</v>
      </c>
      <c r="N184" s="140" t="s">
        <v>33</v>
      </c>
      <c r="O184" s="141">
        <v>0</v>
      </c>
      <c r="P184" s="141">
        <f t="shared" si="21"/>
        <v>0</v>
      </c>
      <c r="Q184" s="141">
        <v>0</v>
      </c>
      <c r="R184" s="141">
        <f t="shared" si="22"/>
        <v>0</v>
      </c>
      <c r="S184" s="141">
        <v>0</v>
      </c>
      <c r="T184" s="142">
        <f t="shared" si="23"/>
        <v>0</v>
      </c>
      <c r="AR184" s="143" t="s">
        <v>121</v>
      </c>
      <c r="AT184" s="143" t="s">
        <v>117</v>
      </c>
      <c r="AU184" s="143" t="s">
        <v>122</v>
      </c>
      <c r="AY184" s="13" t="s">
        <v>115</v>
      </c>
      <c r="BE184" s="144">
        <f t="shared" si="24"/>
        <v>0</v>
      </c>
      <c r="BF184" s="144">
        <f t="shared" si="25"/>
        <v>0</v>
      </c>
      <c r="BG184" s="144">
        <f t="shared" si="26"/>
        <v>0</v>
      </c>
      <c r="BH184" s="144">
        <f t="shared" si="27"/>
        <v>0</v>
      </c>
      <c r="BI184" s="144">
        <f t="shared" si="28"/>
        <v>0</v>
      </c>
      <c r="BJ184" s="13" t="s">
        <v>122</v>
      </c>
      <c r="BK184" s="144">
        <f t="shared" si="29"/>
        <v>0</v>
      </c>
      <c r="BL184" s="13" t="s">
        <v>121</v>
      </c>
      <c r="BM184" s="143" t="s">
        <v>286</v>
      </c>
    </row>
    <row r="185" spans="2:65" s="1" customFormat="1" ht="21.75" customHeight="1">
      <c r="B185" s="131"/>
      <c r="C185" s="132" t="s">
        <v>283</v>
      </c>
      <c r="D185" s="132" t="s">
        <v>117</v>
      </c>
      <c r="E185" s="133" t="s">
        <v>284</v>
      </c>
      <c r="F185" s="134" t="s">
        <v>285</v>
      </c>
      <c r="G185" s="135" t="s">
        <v>178</v>
      </c>
      <c r="H185" s="136">
        <v>15</v>
      </c>
      <c r="I185" s="159"/>
      <c r="J185" s="137">
        <f t="shared" si="20"/>
        <v>0</v>
      </c>
      <c r="K185" s="138"/>
      <c r="L185" s="25"/>
      <c r="M185" s="139" t="s">
        <v>1</v>
      </c>
      <c r="N185" s="140" t="s">
        <v>33</v>
      </c>
      <c r="O185" s="141">
        <v>0.59799999999999998</v>
      </c>
      <c r="P185" s="141">
        <f t="shared" si="21"/>
        <v>8.9699999999999989</v>
      </c>
      <c r="Q185" s="141">
        <v>0</v>
      </c>
      <c r="R185" s="141">
        <f t="shared" si="22"/>
        <v>0</v>
      </c>
      <c r="S185" s="141">
        <v>0</v>
      </c>
      <c r="T185" s="142">
        <f t="shared" si="23"/>
        <v>0</v>
      </c>
      <c r="AR185" s="143" t="s">
        <v>121</v>
      </c>
      <c r="AT185" s="143" t="s">
        <v>117</v>
      </c>
      <c r="AU185" s="143" t="s">
        <v>122</v>
      </c>
      <c r="AY185" s="13" t="s">
        <v>115</v>
      </c>
      <c r="BE185" s="144">
        <f t="shared" si="24"/>
        <v>0</v>
      </c>
      <c r="BF185" s="144">
        <f t="shared" si="25"/>
        <v>0</v>
      </c>
      <c r="BG185" s="144">
        <f t="shared" si="26"/>
        <v>0</v>
      </c>
      <c r="BH185" s="144">
        <f t="shared" si="27"/>
        <v>0</v>
      </c>
      <c r="BI185" s="144">
        <f t="shared" si="28"/>
        <v>0</v>
      </c>
      <c r="BJ185" s="13" t="s">
        <v>122</v>
      </c>
      <c r="BK185" s="144">
        <f t="shared" si="29"/>
        <v>0</v>
      </c>
      <c r="BL185" s="13" t="s">
        <v>121</v>
      </c>
      <c r="BM185" s="143" t="s">
        <v>289</v>
      </c>
    </row>
    <row r="186" spans="2:65" s="1" customFormat="1" ht="24.2" customHeight="1">
      <c r="B186" s="131"/>
      <c r="C186" s="132" t="s">
        <v>214</v>
      </c>
      <c r="D186" s="132" t="s">
        <v>117</v>
      </c>
      <c r="E186" s="133" t="s">
        <v>287</v>
      </c>
      <c r="F186" s="134" t="s">
        <v>288</v>
      </c>
      <c r="G186" s="135" t="s">
        <v>178</v>
      </c>
      <c r="H186" s="136">
        <v>135</v>
      </c>
      <c r="I186" s="159"/>
      <c r="J186" s="137">
        <f t="shared" si="20"/>
        <v>0</v>
      </c>
      <c r="K186" s="138"/>
      <c r="L186" s="25"/>
      <c r="M186" s="139" t="s">
        <v>1</v>
      </c>
      <c r="N186" s="140" t="s">
        <v>33</v>
      </c>
      <c r="O186" s="141">
        <v>7.0000000000000001E-3</v>
      </c>
      <c r="P186" s="141">
        <f t="shared" si="21"/>
        <v>0.94500000000000006</v>
      </c>
      <c r="Q186" s="141">
        <v>0</v>
      </c>
      <c r="R186" s="141">
        <f t="shared" si="22"/>
        <v>0</v>
      </c>
      <c r="S186" s="141">
        <v>0</v>
      </c>
      <c r="T186" s="142">
        <f t="shared" si="23"/>
        <v>0</v>
      </c>
      <c r="AR186" s="143" t="s">
        <v>121</v>
      </c>
      <c r="AT186" s="143" t="s">
        <v>117</v>
      </c>
      <c r="AU186" s="143" t="s">
        <v>122</v>
      </c>
      <c r="AY186" s="13" t="s">
        <v>115</v>
      </c>
      <c r="BE186" s="144">
        <f t="shared" si="24"/>
        <v>0</v>
      </c>
      <c r="BF186" s="144">
        <f t="shared" si="25"/>
        <v>0</v>
      </c>
      <c r="BG186" s="144">
        <f t="shared" si="26"/>
        <v>0</v>
      </c>
      <c r="BH186" s="144">
        <f t="shared" si="27"/>
        <v>0</v>
      </c>
      <c r="BI186" s="144">
        <f t="shared" si="28"/>
        <v>0</v>
      </c>
      <c r="BJ186" s="13" t="s">
        <v>122</v>
      </c>
      <c r="BK186" s="144">
        <f t="shared" si="29"/>
        <v>0</v>
      </c>
      <c r="BL186" s="13" t="s">
        <v>121</v>
      </c>
      <c r="BM186" s="143" t="s">
        <v>293</v>
      </c>
    </row>
    <row r="187" spans="2:65" s="1" customFormat="1" ht="24.2" customHeight="1">
      <c r="B187" s="131"/>
      <c r="C187" s="132" t="s">
        <v>67</v>
      </c>
      <c r="D187" s="132" t="s">
        <v>117</v>
      </c>
      <c r="E187" s="133" t="s">
        <v>429</v>
      </c>
      <c r="F187" s="134" t="s">
        <v>430</v>
      </c>
      <c r="G187" s="135" t="s">
        <v>367</v>
      </c>
      <c r="H187" s="136">
        <v>1</v>
      </c>
      <c r="I187" s="159"/>
      <c r="J187" s="137">
        <f t="shared" si="20"/>
        <v>0</v>
      </c>
      <c r="K187" s="138"/>
      <c r="L187" s="25"/>
      <c r="M187" s="139" t="s">
        <v>1</v>
      </c>
      <c r="N187" s="140" t="s">
        <v>33</v>
      </c>
      <c r="O187" s="141">
        <v>0</v>
      </c>
      <c r="P187" s="141">
        <f t="shared" si="21"/>
        <v>0</v>
      </c>
      <c r="Q187" s="141">
        <v>0</v>
      </c>
      <c r="R187" s="141">
        <f t="shared" si="22"/>
        <v>0</v>
      </c>
      <c r="S187" s="141">
        <v>0</v>
      </c>
      <c r="T187" s="142">
        <f t="shared" si="23"/>
        <v>0</v>
      </c>
      <c r="AR187" s="143" t="s">
        <v>121</v>
      </c>
      <c r="AT187" s="143" t="s">
        <v>117</v>
      </c>
      <c r="AU187" s="143" t="s">
        <v>122</v>
      </c>
      <c r="AY187" s="13" t="s">
        <v>115</v>
      </c>
      <c r="BE187" s="144">
        <f t="shared" si="24"/>
        <v>0</v>
      </c>
      <c r="BF187" s="144">
        <f t="shared" si="25"/>
        <v>0</v>
      </c>
      <c r="BG187" s="144">
        <f t="shared" si="26"/>
        <v>0</v>
      </c>
      <c r="BH187" s="144">
        <f t="shared" si="27"/>
        <v>0</v>
      </c>
      <c r="BI187" s="144">
        <f t="shared" si="28"/>
        <v>0</v>
      </c>
      <c r="BJ187" s="13" t="s">
        <v>122</v>
      </c>
      <c r="BK187" s="144">
        <f t="shared" si="29"/>
        <v>0</v>
      </c>
      <c r="BL187" s="13" t="s">
        <v>121</v>
      </c>
      <c r="BM187" s="143" t="s">
        <v>296</v>
      </c>
    </row>
    <row r="188" spans="2:65" s="1" customFormat="1" ht="24.2" customHeight="1">
      <c r="B188" s="131"/>
      <c r="C188" s="132" t="s">
        <v>290</v>
      </c>
      <c r="D188" s="132" t="s">
        <v>117</v>
      </c>
      <c r="E188" s="133" t="s">
        <v>291</v>
      </c>
      <c r="F188" s="134" t="s">
        <v>292</v>
      </c>
      <c r="G188" s="135" t="s">
        <v>142</v>
      </c>
      <c r="H188" s="136">
        <v>30</v>
      </c>
      <c r="I188" s="159"/>
      <c r="J188" s="137">
        <f t="shared" si="20"/>
        <v>0</v>
      </c>
      <c r="K188" s="138"/>
      <c r="L188" s="25"/>
      <c r="M188" s="139" t="s">
        <v>1</v>
      </c>
      <c r="N188" s="140" t="s">
        <v>33</v>
      </c>
      <c r="O188" s="141">
        <v>0.252</v>
      </c>
      <c r="P188" s="141">
        <f t="shared" si="21"/>
        <v>7.5600000000000005</v>
      </c>
      <c r="Q188" s="141">
        <v>7.5953530000000005E-2</v>
      </c>
      <c r="R188" s="141">
        <f t="shared" si="22"/>
        <v>2.2786059000000001</v>
      </c>
      <c r="S188" s="141">
        <v>0</v>
      </c>
      <c r="T188" s="142">
        <f t="shared" si="23"/>
        <v>0</v>
      </c>
      <c r="AR188" s="143" t="s">
        <v>121</v>
      </c>
      <c r="AT188" s="143" t="s">
        <v>117</v>
      </c>
      <c r="AU188" s="143" t="s">
        <v>122</v>
      </c>
      <c r="AY188" s="13" t="s">
        <v>115</v>
      </c>
      <c r="BE188" s="144">
        <f t="shared" si="24"/>
        <v>0</v>
      </c>
      <c r="BF188" s="144">
        <f t="shared" si="25"/>
        <v>0</v>
      </c>
      <c r="BG188" s="144">
        <f t="shared" si="26"/>
        <v>0</v>
      </c>
      <c r="BH188" s="144">
        <f t="shared" si="27"/>
        <v>0</v>
      </c>
      <c r="BI188" s="144">
        <f t="shared" si="28"/>
        <v>0</v>
      </c>
      <c r="BJ188" s="13" t="s">
        <v>122</v>
      </c>
      <c r="BK188" s="144">
        <f t="shared" si="29"/>
        <v>0</v>
      </c>
      <c r="BL188" s="13" t="s">
        <v>121</v>
      </c>
      <c r="BM188" s="143" t="s">
        <v>300</v>
      </c>
    </row>
    <row r="189" spans="2:65" s="1" customFormat="1" ht="24.2" customHeight="1">
      <c r="B189" s="131"/>
      <c r="C189" s="132" t="s">
        <v>218</v>
      </c>
      <c r="D189" s="132" t="s">
        <v>117</v>
      </c>
      <c r="E189" s="133" t="s">
        <v>294</v>
      </c>
      <c r="F189" s="134" t="s">
        <v>295</v>
      </c>
      <c r="G189" s="135" t="s">
        <v>142</v>
      </c>
      <c r="H189" s="136">
        <v>10</v>
      </c>
      <c r="I189" s="159"/>
      <c r="J189" s="137">
        <f t="shared" si="20"/>
        <v>0</v>
      </c>
      <c r="K189" s="138"/>
      <c r="L189" s="25"/>
      <c r="M189" s="139" t="s">
        <v>1</v>
      </c>
      <c r="N189" s="140" t="s">
        <v>33</v>
      </c>
      <c r="O189" s="141">
        <v>0.27600999999999998</v>
      </c>
      <c r="P189" s="141">
        <f t="shared" si="21"/>
        <v>2.7600999999999996</v>
      </c>
      <c r="Q189" s="141">
        <v>4.6999999999999997E-5</v>
      </c>
      <c r="R189" s="141">
        <f t="shared" si="22"/>
        <v>4.6999999999999999E-4</v>
      </c>
      <c r="S189" s="141">
        <v>0</v>
      </c>
      <c r="T189" s="142">
        <f t="shared" si="23"/>
        <v>0</v>
      </c>
      <c r="AR189" s="143" t="s">
        <v>121</v>
      </c>
      <c r="AT189" s="143" t="s">
        <v>117</v>
      </c>
      <c r="AU189" s="143" t="s">
        <v>122</v>
      </c>
      <c r="AY189" s="13" t="s">
        <v>115</v>
      </c>
      <c r="BE189" s="144">
        <f t="shared" si="24"/>
        <v>0</v>
      </c>
      <c r="BF189" s="144">
        <f t="shared" si="25"/>
        <v>0</v>
      </c>
      <c r="BG189" s="144">
        <f t="shared" si="26"/>
        <v>0</v>
      </c>
      <c r="BH189" s="144">
        <f t="shared" si="27"/>
        <v>0</v>
      </c>
      <c r="BI189" s="144">
        <f t="shared" si="28"/>
        <v>0</v>
      </c>
      <c r="BJ189" s="13" t="s">
        <v>122</v>
      </c>
      <c r="BK189" s="144">
        <f t="shared" si="29"/>
        <v>0</v>
      </c>
      <c r="BL189" s="13" t="s">
        <v>121</v>
      </c>
      <c r="BM189" s="143" t="s">
        <v>303</v>
      </c>
    </row>
    <row r="190" spans="2:65" s="1" customFormat="1" ht="24.2" customHeight="1">
      <c r="B190" s="131"/>
      <c r="C190" s="132" t="s">
        <v>297</v>
      </c>
      <c r="D190" s="132" t="s">
        <v>117</v>
      </c>
      <c r="E190" s="133" t="s">
        <v>298</v>
      </c>
      <c r="F190" s="134" t="s">
        <v>299</v>
      </c>
      <c r="G190" s="135" t="s">
        <v>178</v>
      </c>
      <c r="H190" s="136">
        <v>15</v>
      </c>
      <c r="I190" s="159"/>
      <c r="J190" s="137">
        <f t="shared" si="20"/>
        <v>0</v>
      </c>
      <c r="K190" s="138"/>
      <c r="L190" s="25"/>
      <c r="M190" s="139" t="s">
        <v>1</v>
      </c>
      <c r="N190" s="140" t="s">
        <v>33</v>
      </c>
      <c r="O190" s="141">
        <v>0.89</v>
      </c>
      <c r="P190" s="141">
        <f t="shared" si="21"/>
        <v>13.35</v>
      </c>
      <c r="Q190" s="141">
        <v>0</v>
      </c>
      <c r="R190" s="141">
        <f t="shared" si="22"/>
        <v>0</v>
      </c>
      <c r="S190" s="141">
        <v>0</v>
      </c>
      <c r="T190" s="142">
        <f t="shared" si="23"/>
        <v>0</v>
      </c>
      <c r="AR190" s="143" t="s">
        <v>121</v>
      </c>
      <c r="AT190" s="143" t="s">
        <v>117</v>
      </c>
      <c r="AU190" s="143" t="s">
        <v>122</v>
      </c>
      <c r="AY190" s="13" t="s">
        <v>115</v>
      </c>
      <c r="BE190" s="144">
        <f t="shared" si="24"/>
        <v>0</v>
      </c>
      <c r="BF190" s="144">
        <f t="shared" si="25"/>
        <v>0</v>
      </c>
      <c r="BG190" s="144">
        <f t="shared" si="26"/>
        <v>0</v>
      </c>
      <c r="BH190" s="144">
        <f t="shared" si="27"/>
        <v>0</v>
      </c>
      <c r="BI190" s="144">
        <f t="shared" si="28"/>
        <v>0</v>
      </c>
      <c r="BJ190" s="13" t="s">
        <v>122</v>
      </c>
      <c r="BK190" s="144">
        <f t="shared" si="29"/>
        <v>0</v>
      </c>
      <c r="BL190" s="13" t="s">
        <v>121</v>
      </c>
      <c r="BM190" s="143" t="s">
        <v>307</v>
      </c>
    </row>
    <row r="191" spans="2:65" s="1" customFormat="1" ht="24.2" customHeight="1">
      <c r="B191" s="131"/>
      <c r="C191" s="132" t="s">
        <v>221</v>
      </c>
      <c r="D191" s="132" t="s">
        <v>117</v>
      </c>
      <c r="E191" s="133" t="s">
        <v>301</v>
      </c>
      <c r="F191" s="134" t="s">
        <v>302</v>
      </c>
      <c r="G191" s="135" t="s">
        <v>178</v>
      </c>
      <c r="H191" s="136">
        <v>15</v>
      </c>
      <c r="I191" s="159"/>
      <c r="J191" s="137">
        <f t="shared" si="20"/>
        <v>0</v>
      </c>
      <c r="K191" s="138"/>
      <c r="L191" s="25"/>
      <c r="M191" s="139" t="s">
        <v>1</v>
      </c>
      <c r="N191" s="140" t="s">
        <v>33</v>
      </c>
      <c r="O191" s="141">
        <v>0.14899999999999999</v>
      </c>
      <c r="P191" s="141">
        <f t="shared" si="21"/>
        <v>2.2349999999999999</v>
      </c>
      <c r="Q191" s="141">
        <v>0</v>
      </c>
      <c r="R191" s="141">
        <f t="shared" si="22"/>
        <v>0</v>
      </c>
      <c r="S191" s="141">
        <v>0</v>
      </c>
      <c r="T191" s="142">
        <f t="shared" si="23"/>
        <v>0</v>
      </c>
      <c r="AR191" s="143" t="s">
        <v>121</v>
      </c>
      <c r="AT191" s="143" t="s">
        <v>117</v>
      </c>
      <c r="AU191" s="143" t="s">
        <v>122</v>
      </c>
      <c r="AY191" s="13" t="s">
        <v>115</v>
      </c>
      <c r="BE191" s="144">
        <f t="shared" si="24"/>
        <v>0</v>
      </c>
      <c r="BF191" s="144">
        <f t="shared" si="25"/>
        <v>0</v>
      </c>
      <c r="BG191" s="144">
        <f t="shared" si="26"/>
        <v>0</v>
      </c>
      <c r="BH191" s="144">
        <f t="shared" si="27"/>
        <v>0</v>
      </c>
      <c r="BI191" s="144">
        <f t="shared" si="28"/>
        <v>0</v>
      </c>
      <c r="BJ191" s="13" t="s">
        <v>122</v>
      </c>
      <c r="BK191" s="144">
        <f t="shared" si="29"/>
        <v>0</v>
      </c>
      <c r="BL191" s="13" t="s">
        <v>121</v>
      </c>
      <c r="BM191" s="143" t="s">
        <v>312</v>
      </c>
    </row>
    <row r="192" spans="2:65" s="1" customFormat="1" ht="16.5" customHeight="1">
      <c r="B192" s="131"/>
      <c r="C192" s="132" t="s">
        <v>304</v>
      </c>
      <c r="D192" s="132" t="s">
        <v>117</v>
      </c>
      <c r="E192" s="133" t="s">
        <v>305</v>
      </c>
      <c r="F192" s="134" t="s">
        <v>306</v>
      </c>
      <c r="G192" s="135" t="s">
        <v>178</v>
      </c>
      <c r="H192" s="136">
        <v>15</v>
      </c>
      <c r="I192" s="159"/>
      <c r="J192" s="137">
        <f t="shared" si="20"/>
        <v>0</v>
      </c>
      <c r="K192" s="138"/>
      <c r="L192" s="25"/>
      <c r="M192" s="139" t="s">
        <v>1</v>
      </c>
      <c r="N192" s="140" t="s">
        <v>33</v>
      </c>
      <c r="O192" s="141">
        <v>0</v>
      </c>
      <c r="P192" s="141">
        <f t="shared" si="21"/>
        <v>0</v>
      </c>
      <c r="Q192" s="141">
        <v>0</v>
      </c>
      <c r="R192" s="141">
        <f t="shared" si="22"/>
        <v>0</v>
      </c>
      <c r="S192" s="141">
        <v>0</v>
      </c>
      <c r="T192" s="142">
        <f t="shared" si="23"/>
        <v>0</v>
      </c>
      <c r="AR192" s="143" t="s">
        <v>121</v>
      </c>
      <c r="AT192" s="143" t="s">
        <v>117</v>
      </c>
      <c r="AU192" s="143" t="s">
        <v>122</v>
      </c>
      <c r="AY192" s="13" t="s">
        <v>115</v>
      </c>
      <c r="BE192" s="144">
        <f t="shared" si="24"/>
        <v>0</v>
      </c>
      <c r="BF192" s="144">
        <f t="shared" si="25"/>
        <v>0</v>
      </c>
      <c r="BG192" s="144">
        <f t="shared" si="26"/>
        <v>0</v>
      </c>
      <c r="BH192" s="144">
        <f t="shared" si="27"/>
        <v>0</v>
      </c>
      <c r="BI192" s="144">
        <f t="shared" si="28"/>
        <v>0</v>
      </c>
      <c r="BJ192" s="13" t="s">
        <v>122</v>
      </c>
      <c r="BK192" s="144">
        <f t="shared" si="29"/>
        <v>0</v>
      </c>
      <c r="BL192" s="13" t="s">
        <v>121</v>
      </c>
      <c r="BM192" s="143" t="s">
        <v>320</v>
      </c>
    </row>
    <row r="193" spans="2:65" s="11" customFormat="1" ht="22.9" customHeight="1">
      <c r="B193" s="120"/>
      <c r="D193" s="121" t="s">
        <v>66</v>
      </c>
      <c r="E193" s="129" t="s">
        <v>308</v>
      </c>
      <c r="F193" s="129" t="s">
        <v>309</v>
      </c>
      <c r="J193" s="130">
        <f>BK193</f>
        <v>0</v>
      </c>
      <c r="L193" s="120"/>
      <c r="M193" s="124"/>
      <c r="P193" s="125">
        <f>P194</f>
        <v>45.208365000000001</v>
      </c>
      <c r="R193" s="125">
        <f>R194</f>
        <v>0</v>
      </c>
      <c r="T193" s="126">
        <f>T194</f>
        <v>0</v>
      </c>
      <c r="AR193" s="121" t="s">
        <v>74</v>
      </c>
      <c r="AT193" s="127" t="s">
        <v>66</v>
      </c>
      <c r="AU193" s="127" t="s">
        <v>74</v>
      </c>
      <c r="AY193" s="121" t="s">
        <v>115</v>
      </c>
      <c r="BK193" s="128">
        <f>BK194</f>
        <v>0</v>
      </c>
    </row>
    <row r="194" spans="2:65" s="1" customFormat="1" ht="24.2" customHeight="1">
      <c r="B194" s="131"/>
      <c r="C194" s="132" t="s">
        <v>225</v>
      </c>
      <c r="D194" s="132" t="s">
        <v>117</v>
      </c>
      <c r="E194" s="133" t="s">
        <v>310</v>
      </c>
      <c r="F194" s="134" t="s">
        <v>311</v>
      </c>
      <c r="G194" s="135" t="s">
        <v>178</v>
      </c>
      <c r="H194" s="136">
        <v>18.355</v>
      </c>
      <c r="I194" s="159"/>
      <c r="J194" s="137">
        <f>ROUND(I194*H194,2)</f>
        <v>0</v>
      </c>
      <c r="K194" s="138"/>
      <c r="L194" s="25"/>
      <c r="M194" s="139" t="s">
        <v>1</v>
      </c>
      <c r="N194" s="140" t="s">
        <v>33</v>
      </c>
      <c r="O194" s="141">
        <v>2.4630000000000001</v>
      </c>
      <c r="P194" s="141">
        <f>O194*H194</f>
        <v>45.208365000000001</v>
      </c>
      <c r="Q194" s="141">
        <v>0</v>
      </c>
      <c r="R194" s="141">
        <f>Q194*H194</f>
        <v>0</v>
      </c>
      <c r="S194" s="141">
        <v>0</v>
      </c>
      <c r="T194" s="142">
        <f>S194*H194</f>
        <v>0</v>
      </c>
      <c r="AR194" s="143" t="s">
        <v>121</v>
      </c>
      <c r="AT194" s="143" t="s">
        <v>117</v>
      </c>
      <c r="AU194" s="143" t="s">
        <v>122</v>
      </c>
      <c r="AY194" s="13" t="s">
        <v>115</v>
      </c>
      <c r="BE194" s="144">
        <f>IF(N194="základná",J194,0)</f>
        <v>0</v>
      </c>
      <c r="BF194" s="144">
        <f>IF(N194="znížená",J194,0)</f>
        <v>0</v>
      </c>
      <c r="BG194" s="144">
        <f>IF(N194="zákl. prenesená",J194,0)</f>
        <v>0</v>
      </c>
      <c r="BH194" s="144">
        <f>IF(N194="zníž. prenesená",J194,0)</f>
        <v>0</v>
      </c>
      <c r="BI194" s="144">
        <f>IF(N194="nulová",J194,0)</f>
        <v>0</v>
      </c>
      <c r="BJ194" s="13" t="s">
        <v>122</v>
      </c>
      <c r="BK194" s="144">
        <f>ROUND(I194*H194,2)</f>
        <v>0</v>
      </c>
      <c r="BL194" s="13" t="s">
        <v>121</v>
      </c>
      <c r="BM194" s="143" t="s">
        <v>323</v>
      </c>
    </row>
    <row r="195" spans="2:65" s="11" customFormat="1" ht="25.9" customHeight="1">
      <c r="B195" s="120"/>
      <c r="D195" s="121" t="s">
        <v>66</v>
      </c>
      <c r="E195" s="122" t="s">
        <v>313</v>
      </c>
      <c r="F195" s="122" t="s">
        <v>314</v>
      </c>
      <c r="J195" s="123">
        <f>BK195</f>
        <v>0</v>
      </c>
      <c r="L195" s="120"/>
      <c r="M195" s="124"/>
      <c r="P195" s="125">
        <f>P196</f>
        <v>8.8721999999999994</v>
      </c>
      <c r="R195" s="125">
        <f>R196</f>
        <v>5.3249999999999999E-2</v>
      </c>
      <c r="T195" s="126">
        <f>T196</f>
        <v>0</v>
      </c>
      <c r="AR195" s="121" t="s">
        <v>122</v>
      </c>
      <c r="AT195" s="127" t="s">
        <v>66</v>
      </c>
      <c r="AU195" s="127" t="s">
        <v>67</v>
      </c>
      <c r="AY195" s="121" t="s">
        <v>115</v>
      </c>
      <c r="BK195" s="128">
        <f>BK196</f>
        <v>0</v>
      </c>
    </row>
    <row r="196" spans="2:65" s="11" customFormat="1" ht="22.9" customHeight="1">
      <c r="B196" s="120"/>
      <c r="D196" s="121" t="s">
        <v>66</v>
      </c>
      <c r="E196" s="129" t="s">
        <v>315</v>
      </c>
      <c r="F196" s="129" t="s">
        <v>316</v>
      </c>
      <c r="J196" s="130">
        <f>BK196</f>
        <v>0</v>
      </c>
      <c r="L196" s="120"/>
      <c r="M196" s="124"/>
      <c r="P196" s="125">
        <f>SUM(P197:P201)</f>
        <v>8.8721999999999994</v>
      </c>
      <c r="R196" s="125">
        <f>SUM(R197:R201)</f>
        <v>5.3249999999999999E-2</v>
      </c>
      <c r="T196" s="126">
        <f>SUM(T197:T201)</f>
        <v>0</v>
      </c>
      <c r="AR196" s="121" t="s">
        <v>122</v>
      </c>
      <c r="AT196" s="127" t="s">
        <v>66</v>
      </c>
      <c r="AU196" s="127" t="s">
        <v>74</v>
      </c>
      <c r="AY196" s="121" t="s">
        <v>115</v>
      </c>
      <c r="BK196" s="128">
        <f>SUM(BK197:BK201)</f>
        <v>0</v>
      </c>
    </row>
    <row r="197" spans="2:65" s="1" customFormat="1" ht="24.2" customHeight="1">
      <c r="B197" s="131"/>
      <c r="C197" s="132" t="s">
        <v>317</v>
      </c>
      <c r="D197" s="132" t="s">
        <v>117</v>
      </c>
      <c r="E197" s="133" t="s">
        <v>318</v>
      </c>
      <c r="F197" s="134" t="s">
        <v>319</v>
      </c>
      <c r="G197" s="135" t="s">
        <v>142</v>
      </c>
      <c r="H197" s="136">
        <v>15</v>
      </c>
      <c r="I197" s="159"/>
      <c r="J197" s="137">
        <f>ROUND(I197*H197,2)</f>
        <v>0</v>
      </c>
      <c r="K197" s="138"/>
      <c r="L197" s="25"/>
      <c r="M197" s="139" t="s">
        <v>1</v>
      </c>
      <c r="N197" s="140" t="s">
        <v>33</v>
      </c>
      <c r="O197" s="141">
        <v>0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146</v>
      </c>
      <c r="AT197" s="143" t="s">
        <v>117</v>
      </c>
      <c r="AU197" s="143" t="s">
        <v>122</v>
      </c>
      <c r="AY197" s="13" t="s">
        <v>115</v>
      </c>
      <c r="BE197" s="144">
        <f>IF(N197="základná",J197,0)</f>
        <v>0</v>
      </c>
      <c r="BF197" s="144">
        <f>IF(N197="znížená",J197,0)</f>
        <v>0</v>
      </c>
      <c r="BG197" s="144">
        <f>IF(N197="zákl. prenesená",J197,0)</f>
        <v>0</v>
      </c>
      <c r="BH197" s="144">
        <f>IF(N197="zníž. prenesená",J197,0)</f>
        <v>0</v>
      </c>
      <c r="BI197" s="144">
        <f>IF(N197="nulová",J197,0)</f>
        <v>0</v>
      </c>
      <c r="BJ197" s="13" t="s">
        <v>122</v>
      </c>
      <c r="BK197" s="144">
        <f>ROUND(I197*H197,2)</f>
        <v>0</v>
      </c>
      <c r="BL197" s="13" t="s">
        <v>146</v>
      </c>
      <c r="BM197" s="143" t="s">
        <v>327</v>
      </c>
    </row>
    <row r="198" spans="2:65" s="1" customFormat="1" ht="24.2" customHeight="1">
      <c r="B198" s="131"/>
      <c r="C198" s="132" t="s">
        <v>228</v>
      </c>
      <c r="D198" s="132" t="s">
        <v>117</v>
      </c>
      <c r="E198" s="133" t="s">
        <v>321</v>
      </c>
      <c r="F198" s="134" t="s">
        <v>322</v>
      </c>
      <c r="G198" s="135" t="s">
        <v>142</v>
      </c>
      <c r="H198" s="136">
        <v>15</v>
      </c>
      <c r="I198" s="159"/>
      <c r="J198" s="137">
        <f>ROUND(I198*H198,2)</f>
        <v>0</v>
      </c>
      <c r="K198" s="138"/>
      <c r="L198" s="25"/>
      <c r="M198" s="139" t="s">
        <v>1</v>
      </c>
      <c r="N198" s="140" t="s">
        <v>33</v>
      </c>
      <c r="O198" s="141">
        <v>0.29337999999999997</v>
      </c>
      <c r="P198" s="141">
        <f>O198*H198</f>
        <v>4.4006999999999996</v>
      </c>
      <c r="Q198" s="141">
        <v>3.5000000000000001E-3</v>
      </c>
      <c r="R198" s="141">
        <f>Q198*H198</f>
        <v>5.2499999999999998E-2</v>
      </c>
      <c r="S198" s="141">
        <v>0</v>
      </c>
      <c r="T198" s="142">
        <f>S198*H198</f>
        <v>0</v>
      </c>
      <c r="AR198" s="143" t="s">
        <v>146</v>
      </c>
      <c r="AT198" s="143" t="s">
        <v>117</v>
      </c>
      <c r="AU198" s="143" t="s">
        <v>122</v>
      </c>
      <c r="AY198" s="13" t="s">
        <v>115</v>
      </c>
      <c r="BE198" s="144">
        <f>IF(N198="základná",J198,0)</f>
        <v>0</v>
      </c>
      <c r="BF198" s="144">
        <f>IF(N198="znížená",J198,0)</f>
        <v>0</v>
      </c>
      <c r="BG198" s="144">
        <f>IF(N198="zákl. prenesená",J198,0)</f>
        <v>0</v>
      </c>
      <c r="BH198" s="144">
        <f>IF(N198="zníž. prenesená",J198,0)</f>
        <v>0</v>
      </c>
      <c r="BI198" s="144">
        <f>IF(N198="nulová",J198,0)</f>
        <v>0</v>
      </c>
      <c r="BJ198" s="13" t="s">
        <v>122</v>
      </c>
      <c r="BK198" s="144">
        <f>ROUND(I198*H198,2)</f>
        <v>0</v>
      </c>
      <c r="BL198" s="13" t="s">
        <v>146</v>
      </c>
      <c r="BM198" s="143" t="s">
        <v>330</v>
      </c>
    </row>
    <row r="199" spans="2:65" s="1" customFormat="1" ht="16.5" customHeight="1">
      <c r="B199" s="131"/>
      <c r="C199" s="132" t="s">
        <v>324</v>
      </c>
      <c r="D199" s="132" t="s">
        <v>117</v>
      </c>
      <c r="E199" s="133" t="s">
        <v>325</v>
      </c>
      <c r="F199" s="134" t="s">
        <v>326</v>
      </c>
      <c r="G199" s="135" t="s">
        <v>142</v>
      </c>
      <c r="H199" s="136">
        <v>30</v>
      </c>
      <c r="I199" s="159"/>
      <c r="J199" s="137">
        <f>ROUND(I199*H199,2)</f>
        <v>0</v>
      </c>
      <c r="K199" s="138"/>
      <c r="L199" s="25"/>
      <c r="M199" s="139" t="s">
        <v>1</v>
      </c>
      <c r="N199" s="140" t="s">
        <v>33</v>
      </c>
      <c r="O199" s="141">
        <v>0.14904999999999999</v>
      </c>
      <c r="P199" s="141">
        <f>O199*H199</f>
        <v>4.4714999999999998</v>
      </c>
      <c r="Q199" s="141">
        <v>2.5000000000000001E-5</v>
      </c>
      <c r="R199" s="141">
        <f>Q199*H199</f>
        <v>7.5000000000000002E-4</v>
      </c>
      <c r="S199" s="141">
        <v>0</v>
      </c>
      <c r="T199" s="142">
        <f>S199*H199</f>
        <v>0</v>
      </c>
      <c r="AR199" s="143" t="s">
        <v>146</v>
      </c>
      <c r="AT199" s="143" t="s">
        <v>117</v>
      </c>
      <c r="AU199" s="143" t="s">
        <v>122</v>
      </c>
      <c r="AY199" s="13" t="s">
        <v>115</v>
      </c>
      <c r="BE199" s="144">
        <f>IF(N199="základná",J199,0)</f>
        <v>0</v>
      </c>
      <c r="BF199" s="144">
        <f>IF(N199="znížená",J199,0)</f>
        <v>0</v>
      </c>
      <c r="BG199" s="144">
        <f>IF(N199="zákl. prenesená",J199,0)</f>
        <v>0</v>
      </c>
      <c r="BH199" s="144">
        <f>IF(N199="zníž. prenesená",J199,0)</f>
        <v>0</v>
      </c>
      <c r="BI199" s="144">
        <f>IF(N199="nulová",J199,0)</f>
        <v>0</v>
      </c>
      <c r="BJ199" s="13" t="s">
        <v>122</v>
      </c>
      <c r="BK199" s="144">
        <f>ROUND(I199*H199,2)</f>
        <v>0</v>
      </c>
      <c r="BL199" s="13" t="s">
        <v>146</v>
      </c>
      <c r="BM199" s="143" t="s">
        <v>334</v>
      </c>
    </row>
    <row r="200" spans="2:65" s="1" customFormat="1" ht="16.5" customHeight="1">
      <c r="B200" s="131"/>
      <c r="C200" s="145" t="s">
        <v>232</v>
      </c>
      <c r="D200" s="145" t="s">
        <v>180</v>
      </c>
      <c r="E200" s="146" t="s">
        <v>328</v>
      </c>
      <c r="F200" s="147" t="s">
        <v>329</v>
      </c>
      <c r="G200" s="148" t="s">
        <v>142</v>
      </c>
      <c r="H200" s="149">
        <v>30</v>
      </c>
      <c r="I200" s="160"/>
      <c r="J200" s="150">
        <f>ROUND(I200*H200,2)</f>
        <v>0</v>
      </c>
      <c r="K200" s="151"/>
      <c r="L200" s="152"/>
      <c r="M200" s="153" t="s">
        <v>1</v>
      </c>
      <c r="N200" s="154" t="s">
        <v>33</v>
      </c>
      <c r="O200" s="141">
        <v>0</v>
      </c>
      <c r="P200" s="141">
        <f>O200*H200</f>
        <v>0</v>
      </c>
      <c r="Q200" s="141">
        <v>0</v>
      </c>
      <c r="R200" s="141">
        <f>Q200*H200</f>
        <v>0</v>
      </c>
      <c r="S200" s="141">
        <v>0</v>
      </c>
      <c r="T200" s="142">
        <f>S200*H200</f>
        <v>0</v>
      </c>
      <c r="AR200" s="143" t="s">
        <v>174</v>
      </c>
      <c r="AT200" s="143" t="s">
        <v>180</v>
      </c>
      <c r="AU200" s="143" t="s">
        <v>122</v>
      </c>
      <c r="AY200" s="13" t="s">
        <v>115</v>
      </c>
      <c r="BE200" s="144">
        <f>IF(N200="základná",J200,0)</f>
        <v>0</v>
      </c>
      <c r="BF200" s="144">
        <f>IF(N200="znížená",J200,0)</f>
        <v>0</v>
      </c>
      <c r="BG200" s="144">
        <f>IF(N200="zákl. prenesená",J200,0)</f>
        <v>0</v>
      </c>
      <c r="BH200" s="144">
        <f>IF(N200="zníž. prenesená",J200,0)</f>
        <v>0</v>
      </c>
      <c r="BI200" s="144">
        <f>IF(N200="nulová",J200,0)</f>
        <v>0</v>
      </c>
      <c r="BJ200" s="13" t="s">
        <v>122</v>
      </c>
      <c r="BK200" s="144">
        <f>ROUND(I200*H200,2)</f>
        <v>0</v>
      </c>
      <c r="BL200" s="13" t="s">
        <v>146</v>
      </c>
      <c r="BM200" s="143" t="s">
        <v>342</v>
      </c>
    </row>
    <row r="201" spans="2:65" s="1" customFormat="1" ht="24.2" customHeight="1">
      <c r="B201" s="131"/>
      <c r="C201" s="132" t="s">
        <v>236</v>
      </c>
      <c r="D201" s="132" t="s">
        <v>117</v>
      </c>
      <c r="E201" s="133" t="s">
        <v>331</v>
      </c>
      <c r="F201" s="134" t="s">
        <v>332</v>
      </c>
      <c r="G201" s="135" t="s">
        <v>333</v>
      </c>
      <c r="H201" s="136">
        <v>24.611000000000001</v>
      </c>
      <c r="I201" s="159"/>
      <c r="J201" s="137">
        <f>ROUND(I201*H201,2)</f>
        <v>0</v>
      </c>
      <c r="K201" s="138"/>
      <c r="L201" s="25"/>
      <c r="M201" s="139" t="s">
        <v>1</v>
      </c>
      <c r="N201" s="140" t="s">
        <v>33</v>
      </c>
      <c r="O201" s="141">
        <v>0</v>
      </c>
      <c r="P201" s="141">
        <f>O201*H201</f>
        <v>0</v>
      </c>
      <c r="Q201" s="141">
        <v>0</v>
      </c>
      <c r="R201" s="141">
        <f>Q201*H201</f>
        <v>0</v>
      </c>
      <c r="S201" s="141">
        <v>0</v>
      </c>
      <c r="T201" s="142">
        <f>S201*H201</f>
        <v>0</v>
      </c>
      <c r="AR201" s="143" t="s">
        <v>146</v>
      </c>
      <c r="AT201" s="143" t="s">
        <v>117</v>
      </c>
      <c r="AU201" s="143" t="s">
        <v>122</v>
      </c>
      <c r="AY201" s="13" t="s">
        <v>115</v>
      </c>
      <c r="BE201" s="144">
        <f>IF(N201="základná",J201,0)</f>
        <v>0</v>
      </c>
      <c r="BF201" s="144">
        <f>IF(N201="znížená",J201,0)</f>
        <v>0</v>
      </c>
      <c r="BG201" s="144">
        <f>IF(N201="zákl. prenesená",J201,0)</f>
        <v>0</v>
      </c>
      <c r="BH201" s="144">
        <f>IF(N201="zníž. prenesená",J201,0)</f>
        <v>0</v>
      </c>
      <c r="BI201" s="144">
        <f>IF(N201="nulová",J201,0)</f>
        <v>0</v>
      </c>
      <c r="BJ201" s="13" t="s">
        <v>122</v>
      </c>
      <c r="BK201" s="144">
        <f>ROUND(I201*H201,2)</f>
        <v>0</v>
      </c>
      <c r="BL201" s="13" t="s">
        <v>146</v>
      </c>
      <c r="BM201" s="143" t="s">
        <v>345</v>
      </c>
    </row>
    <row r="202" spans="2:65" s="11" customFormat="1" ht="25.9" customHeight="1">
      <c r="B202" s="120"/>
      <c r="D202" s="121" t="s">
        <v>66</v>
      </c>
      <c r="E202" s="122" t="s">
        <v>335</v>
      </c>
      <c r="F202" s="122" t="s">
        <v>336</v>
      </c>
      <c r="J202" s="123">
        <f>BK202</f>
        <v>0</v>
      </c>
      <c r="L202" s="120"/>
      <c r="M202" s="124"/>
      <c r="P202" s="125">
        <f>P203+P209+P213+P217+P222</f>
        <v>40.572885999999997</v>
      </c>
      <c r="R202" s="125">
        <f>R203+R209+R213+R217+R222</f>
        <v>0.13051656</v>
      </c>
      <c r="T202" s="126">
        <f>T203+T209+T213+T217+T222</f>
        <v>0</v>
      </c>
      <c r="AR202" s="121" t="s">
        <v>74</v>
      </c>
      <c r="AT202" s="127" t="s">
        <v>66</v>
      </c>
      <c r="AU202" s="127" t="s">
        <v>67</v>
      </c>
      <c r="AY202" s="121" t="s">
        <v>115</v>
      </c>
      <c r="BK202" s="128">
        <f>BK203+BK209+BK213+BK217+BK222</f>
        <v>0</v>
      </c>
    </row>
    <row r="203" spans="2:65" s="11" customFormat="1" ht="22.9" customHeight="1">
      <c r="B203" s="120"/>
      <c r="D203" s="121" t="s">
        <v>66</v>
      </c>
      <c r="E203" s="129" t="s">
        <v>337</v>
      </c>
      <c r="F203" s="129" t="s">
        <v>338</v>
      </c>
      <c r="J203" s="130">
        <f>BK203</f>
        <v>0</v>
      </c>
      <c r="L203" s="120"/>
      <c r="M203" s="124"/>
      <c r="P203" s="125">
        <f>SUM(P204:P208)</f>
        <v>0</v>
      </c>
      <c r="R203" s="125">
        <f>SUM(R204:R208)</f>
        <v>0</v>
      </c>
      <c r="T203" s="126">
        <f>SUM(T204:T208)</f>
        <v>0</v>
      </c>
      <c r="AR203" s="121" t="s">
        <v>122</v>
      </c>
      <c r="AT203" s="127" t="s">
        <v>66</v>
      </c>
      <c r="AU203" s="127" t="s">
        <v>74</v>
      </c>
      <c r="AY203" s="121" t="s">
        <v>115</v>
      </c>
      <c r="BK203" s="128">
        <f>SUM(BK204:BK208)</f>
        <v>0</v>
      </c>
    </row>
    <row r="204" spans="2:65" s="1" customFormat="1" ht="16.5" customHeight="1">
      <c r="B204" s="131"/>
      <c r="C204" s="132" t="s">
        <v>339</v>
      </c>
      <c r="D204" s="132" t="s">
        <v>117</v>
      </c>
      <c r="E204" s="133" t="s">
        <v>340</v>
      </c>
      <c r="F204" s="134" t="s">
        <v>341</v>
      </c>
      <c r="G204" s="135" t="s">
        <v>142</v>
      </c>
      <c r="H204" s="136">
        <v>12</v>
      </c>
      <c r="I204" s="159"/>
      <c r="J204" s="137">
        <f>ROUND(I204*H204,2)</f>
        <v>0</v>
      </c>
      <c r="K204" s="138"/>
      <c r="L204" s="25"/>
      <c r="M204" s="139" t="s">
        <v>1</v>
      </c>
      <c r="N204" s="140" t="s">
        <v>33</v>
      </c>
      <c r="O204" s="141">
        <v>0</v>
      </c>
      <c r="P204" s="141">
        <f>O204*H204</f>
        <v>0</v>
      </c>
      <c r="Q204" s="141">
        <v>0</v>
      </c>
      <c r="R204" s="141">
        <f>Q204*H204</f>
        <v>0</v>
      </c>
      <c r="S204" s="141">
        <v>0</v>
      </c>
      <c r="T204" s="142">
        <f>S204*H204</f>
        <v>0</v>
      </c>
      <c r="AR204" s="143" t="s">
        <v>146</v>
      </c>
      <c r="AT204" s="143" t="s">
        <v>117</v>
      </c>
      <c r="AU204" s="143" t="s">
        <v>122</v>
      </c>
      <c r="AY204" s="13" t="s">
        <v>115</v>
      </c>
      <c r="BE204" s="144">
        <f>IF(N204="základná",J204,0)</f>
        <v>0</v>
      </c>
      <c r="BF204" s="144">
        <f>IF(N204="znížená",J204,0)</f>
        <v>0</v>
      </c>
      <c r="BG204" s="144">
        <f>IF(N204="zákl. prenesená",J204,0)</f>
        <v>0</v>
      </c>
      <c r="BH204" s="144">
        <f>IF(N204="zníž. prenesená",J204,0)</f>
        <v>0</v>
      </c>
      <c r="BI204" s="144">
        <f>IF(N204="nulová",J204,0)</f>
        <v>0</v>
      </c>
      <c r="BJ204" s="13" t="s">
        <v>122</v>
      </c>
      <c r="BK204" s="144">
        <f>ROUND(I204*H204,2)</f>
        <v>0</v>
      </c>
      <c r="BL204" s="13" t="s">
        <v>146</v>
      </c>
      <c r="BM204" s="143" t="s">
        <v>349</v>
      </c>
    </row>
    <row r="205" spans="2:65" s="1" customFormat="1" ht="33" customHeight="1">
      <c r="B205" s="131"/>
      <c r="C205" s="145" t="s">
        <v>239</v>
      </c>
      <c r="D205" s="145" t="s">
        <v>180</v>
      </c>
      <c r="E205" s="146" t="s">
        <v>343</v>
      </c>
      <c r="F205" s="147" t="s">
        <v>344</v>
      </c>
      <c r="G205" s="148" t="s">
        <v>142</v>
      </c>
      <c r="H205" s="149">
        <v>12</v>
      </c>
      <c r="I205" s="160"/>
      <c r="J205" s="150">
        <f>ROUND(I205*H205,2)</f>
        <v>0</v>
      </c>
      <c r="K205" s="151"/>
      <c r="L205" s="152"/>
      <c r="M205" s="153" t="s">
        <v>1</v>
      </c>
      <c r="N205" s="154" t="s">
        <v>33</v>
      </c>
      <c r="O205" s="141">
        <v>0</v>
      </c>
      <c r="P205" s="141">
        <f>O205*H205</f>
        <v>0</v>
      </c>
      <c r="Q205" s="141">
        <v>0</v>
      </c>
      <c r="R205" s="141">
        <f>Q205*H205</f>
        <v>0</v>
      </c>
      <c r="S205" s="141">
        <v>0</v>
      </c>
      <c r="T205" s="142">
        <f>S205*H205</f>
        <v>0</v>
      </c>
      <c r="AR205" s="143" t="s">
        <v>174</v>
      </c>
      <c r="AT205" s="143" t="s">
        <v>180</v>
      </c>
      <c r="AU205" s="143" t="s">
        <v>122</v>
      </c>
      <c r="AY205" s="13" t="s">
        <v>115</v>
      </c>
      <c r="BE205" s="144">
        <f>IF(N205="základná",J205,0)</f>
        <v>0</v>
      </c>
      <c r="BF205" s="144">
        <f>IF(N205="znížená",J205,0)</f>
        <v>0</v>
      </c>
      <c r="BG205" s="144">
        <f>IF(N205="zákl. prenesená",J205,0)</f>
        <v>0</v>
      </c>
      <c r="BH205" s="144">
        <f>IF(N205="zníž. prenesená",J205,0)</f>
        <v>0</v>
      </c>
      <c r="BI205" s="144">
        <f>IF(N205="nulová",J205,0)</f>
        <v>0</v>
      </c>
      <c r="BJ205" s="13" t="s">
        <v>122</v>
      </c>
      <c r="BK205" s="144">
        <f>ROUND(I205*H205,2)</f>
        <v>0</v>
      </c>
      <c r="BL205" s="13" t="s">
        <v>146</v>
      </c>
      <c r="BM205" s="143" t="s">
        <v>353</v>
      </c>
    </row>
    <row r="206" spans="2:65" s="1" customFormat="1" ht="21.75" customHeight="1">
      <c r="B206" s="131"/>
      <c r="C206" s="145" t="s">
        <v>346</v>
      </c>
      <c r="D206" s="145" t="s">
        <v>180</v>
      </c>
      <c r="E206" s="146" t="s">
        <v>347</v>
      </c>
      <c r="F206" s="147" t="s">
        <v>348</v>
      </c>
      <c r="G206" s="148" t="s">
        <v>142</v>
      </c>
      <c r="H206" s="149">
        <v>12</v>
      </c>
      <c r="I206" s="160"/>
      <c r="J206" s="150">
        <f>ROUND(I206*H206,2)</f>
        <v>0</v>
      </c>
      <c r="K206" s="151"/>
      <c r="L206" s="152"/>
      <c r="M206" s="153" t="s">
        <v>1</v>
      </c>
      <c r="N206" s="154" t="s">
        <v>33</v>
      </c>
      <c r="O206" s="141">
        <v>0</v>
      </c>
      <c r="P206" s="141">
        <f>O206*H206</f>
        <v>0</v>
      </c>
      <c r="Q206" s="141">
        <v>0</v>
      </c>
      <c r="R206" s="141">
        <f>Q206*H206</f>
        <v>0</v>
      </c>
      <c r="S206" s="141">
        <v>0</v>
      </c>
      <c r="T206" s="142">
        <f>S206*H206</f>
        <v>0</v>
      </c>
      <c r="AR206" s="143" t="s">
        <v>174</v>
      </c>
      <c r="AT206" s="143" t="s">
        <v>180</v>
      </c>
      <c r="AU206" s="143" t="s">
        <v>122</v>
      </c>
      <c r="AY206" s="13" t="s">
        <v>115</v>
      </c>
      <c r="BE206" s="144">
        <f>IF(N206="základná",J206,0)</f>
        <v>0</v>
      </c>
      <c r="BF206" s="144">
        <f>IF(N206="znížená",J206,0)</f>
        <v>0</v>
      </c>
      <c r="BG206" s="144">
        <f>IF(N206="zákl. prenesená",J206,0)</f>
        <v>0</v>
      </c>
      <c r="BH206" s="144">
        <f>IF(N206="zníž. prenesená",J206,0)</f>
        <v>0</v>
      </c>
      <c r="BI206" s="144">
        <f>IF(N206="nulová",J206,0)</f>
        <v>0</v>
      </c>
      <c r="BJ206" s="13" t="s">
        <v>122</v>
      </c>
      <c r="BK206" s="144">
        <f>ROUND(I206*H206,2)</f>
        <v>0</v>
      </c>
      <c r="BL206" s="13" t="s">
        <v>146</v>
      </c>
      <c r="BM206" s="143" t="s">
        <v>357</v>
      </c>
    </row>
    <row r="207" spans="2:65" s="1" customFormat="1" ht="16.5" customHeight="1">
      <c r="B207" s="131"/>
      <c r="C207" s="145" t="s">
        <v>243</v>
      </c>
      <c r="D207" s="145" t="s">
        <v>180</v>
      </c>
      <c r="E207" s="146" t="s">
        <v>350</v>
      </c>
      <c r="F207" s="147" t="s">
        <v>351</v>
      </c>
      <c r="G207" s="148" t="s">
        <v>352</v>
      </c>
      <c r="H207" s="149">
        <v>1</v>
      </c>
      <c r="I207" s="160"/>
      <c r="J207" s="150">
        <f>ROUND(I207*H207,2)</f>
        <v>0</v>
      </c>
      <c r="K207" s="151"/>
      <c r="L207" s="152"/>
      <c r="M207" s="153" t="s">
        <v>1</v>
      </c>
      <c r="N207" s="154" t="s">
        <v>33</v>
      </c>
      <c r="O207" s="141">
        <v>0</v>
      </c>
      <c r="P207" s="141">
        <f>O207*H207</f>
        <v>0</v>
      </c>
      <c r="Q207" s="141">
        <v>0</v>
      </c>
      <c r="R207" s="141">
        <f>Q207*H207</f>
        <v>0</v>
      </c>
      <c r="S207" s="141">
        <v>0</v>
      </c>
      <c r="T207" s="142">
        <f>S207*H207</f>
        <v>0</v>
      </c>
      <c r="AR207" s="143" t="s">
        <v>174</v>
      </c>
      <c r="AT207" s="143" t="s">
        <v>180</v>
      </c>
      <c r="AU207" s="143" t="s">
        <v>122</v>
      </c>
      <c r="AY207" s="13" t="s">
        <v>115</v>
      </c>
      <c r="BE207" s="144">
        <f>IF(N207="základná",J207,0)</f>
        <v>0</v>
      </c>
      <c r="BF207" s="144">
        <f>IF(N207="znížená",J207,0)</f>
        <v>0</v>
      </c>
      <c r="BG207" s="144">
        <f>IF(N207="zákl. prenesená",J207,0)</f>
        <v>0</v>
      </c>
      <c r="BH207" s="144">
        <f>IF(N207="zníž. prenesená",J207,0)</f>
        <v>0</v>
      </c>
      <c r="BI207" s="144">
        <f>IF(N207="nulová",J207,0)</f>
        <v>0</v>
      </c>
      <c r="BJ207" s="13" t="s">
        <v>122</v>
      </c>
      <c r="BK207" s="144">
        <f>ROUND(I207*H207,2)</f>
        <v>0</v>
      </c>
      <c r="BL207" s="13" t="s">
        <v>146</v>
      </c>
      <c r="BM207" s="143" t="s">
        <v>364</v>
      </c>
    </row>
    <row r="208" spans="2:65" s="1" customFormat="1" ht="24.2" customHeight="1">
      <c r="B208" s="131"/>
      <c r="C208" s="132" t="s">
        <v>354</v>
      </c>
      <c r="D208" s="132" t="s">
        <v>117</v>
      </c>
      <c r="E208" s="133" t="s">
        <v>355</v>
      </c>
      <c r="F208" s="134" t="s">
        <v>356</v>
      </c>
      <c r="G208" s="135" t="s">
        <v>333</v>
      </c>
      <c r="H208" s="136">
        <v>15.617000000000001</v>
      </c>
      <c r="I208" s="159"/>
      <c r="J208" s="137">
        <f>ROUND(I208*H208,2)</f>
        <v>0</v>
      </c>
      <c r="K208" s="138"/>
      <c r="L208" s="25"/>
      <c r="M208" s="139" t="s">
        <v>1</v>
      </c>
      <c r="N208" s="140" t="s">
        <v>33</v>
      </c>
      <c r="O208" s="141">
        <v>0</v>
      </c>
      <c r="P208" s="141">
        <f>O208*H208</f>
        <v>0</v>
      </c>
      <c r="Q208" s="141">
        <v>0</v>
      </c>
      <c r="R208" s="141">
        <f>Q208*H208</f>
        <v>0</v>
      </c>
      <c r="S208" s="141">
        <v>0</v>
      </c>
      <c r="T208" s="142">
        <f>S208*H208</f>
        <v>0</v>
      </c>
      <c r="AR208" s="143" t="s">
        <v>146</v>
      </c>
      <c r="AT208" s="143" t="s">
        <v>117</v>
      </c>
      <c r="AU208" s="143" t="s">
        <v>122</v>
      </c>
      <c r="AY208" s="13" t="s">
        <v>115</v>
      </c>
      <c r="BE208" s="144">
        <f>IF(N208="základná",J208,0)</f>
        <v>0</v>
      </c>
      <c r="BF208" s="144">
        <f>IF(N208="znížená",J208,0)</f>
        <v>0</v>
      </c>
      <c r="BG208" s="144">
        <f>IF(N208="zákl. prenesená",J208,0)</f>
        <v>0</v>
      </c>
      <c r="BH208" s="144">
        <f>IF(N208="zníž. prenesená",J208,0)</f>
        <v>0</v>
      </c>
      <c r="BI208" s="144">
        <f>IF(N208="nulová",J208,0)</f>
        <v>0</v>
      </c>
      <c r="BJ208" s="13" t="s">
        <v>122</v>
      </c>
      <c r="BK208" s="144">
        <f>ROUND(I208*H208,2)</f>
        <v>0</v>
      </c>
      <c r="BL208" s="13" t="s">
        <v>146</v>
      </c>
      <c r="BM208" s="143" t="s">
        <v>368</v>
      </c>
    </row>
    <row r="209" spans="2:65" s="11" customFormat="1" ht="22.9" customHeight="1">
      <c r="B209" s="120"/>
      <c r="D209" s="121" t="s">
        <v>66</v>
      </c>
      <c r="E209" s="129" t="s">
        <v>358</v>
      </c>
      <c r="F209" s="129" t="s">
        <v>359</v>
      </c>
      <c r="J209" s="130">
        <f>BK209</f>
        <v>0</v>
      </c>
      <c r="L209" s="120"/>
      <c r="M209" s="124"/>
      <c r="P209" s="125">
        <f>SUM(P210:P212)</f>
        <v>3.1832159999999998</v>
      </c>
      <c r="R209" s="125">
        <f>SUM(R210:R212)</f>
        <v>3.9487999999999995E-2</v>
      </c>
      <c r="T209" s="126">
        <f>SUM(T210:T212)</f>
        <v>0</v>
      </c>
      <c r="AR209" s="121" t="s">
        <v>122</v>
      </c>
      <c r="AT209" s="127" t="s">
        <v>66</v>
      </c>
      <c r="AU209" s="127" t="s">
        <v>74</v>
      </c>
      <c r="AY209" s="121" t="s">
        <v>115</v>
      </c>
      <c r="BK209" s="128">
        <f>SUM(BK210:BK212)</f>
        <v>0</v>
      </c>
    </row>
    <row r="210" spans="2:65" s="1" customFormat="1" ht="16.5" customHeight="1">
      <c r="B210" s="131"/>
      <c r="C210" s="132" t="s">
        <v>360</v>
      </c>
      <c r="D210" s="132" t="s">
        <v>117</v>
      </c>
      <c r="E210" s="133" t="s">
        <v>361</v>
      </c>
      <c r="F210" s="134" t="s">
        <v>362</v>
      </c>
      <c r="G210" s="135" t="s">
        <v>363</v>
      </c>
      <c r="H210" s="136">
        <v>16</v>
      </c>
      <c r="I210" s="159"/>
      <c r="J210" s="137">
        <f>ROUND(I210*H210,2)</f>
        <v>0</v>
      </c>
      <c r="K210" s="138"/>
      <c r="L210" s="25"/>
      <c r="M210" s="139" t="s">
        <v>1</v>
      </c>
      <c r="N210" s="140" t="s">
        <v>33</v>
      </c>
      <c r="O210" s="141">
        <v>3.3001000000000003E-2</v>
      </c>
      <c r="P210" s="141">
        <f>O210*H210</f>
        <v>0.52801600000000004</v>
      </c>
      <c r="Q210" s="141">
        <v>1.2999999999999999E-3</v>
      </c>
      <c r="R210" s="141">
        <f>Q210*H210</f>
        <v>2.0799999999999999E-2</v>
      </c>
      <c r="S210" s="141">
        <v>0</v>
      </c>
      <c r="T210" s="142">
        <f>S210*H210</f>
        <v>0</v>
      </c>
      <c r="AR210" s="143" t="s">
        <v>146</v>
      </c>
      <c r="AT210" s="143" t="s">
        <v>117</v>
      </c>
      <c r="AU210" s="143" t="s">
        <v>122</v>
      </c>
      <c r="AY210" s="13" t="s">
        <v>115</v>
      </c>
      <c r="BE210" s="144">
        <f>IF(N210="základná",J210,0)</f>
        <v>0</v>
      </c>
      <c r="BF210" s="144">
        <f>IF(N210="znížená",J210,0)</f>
        <v>0</v>
      </c>
      <c r="BG210" s="144">
        <f>IF(N210="zákl. prenesená",J210,0)</f>
        <v>0</v>
      </c>
      <c r="BH210" s="144">
        <f>IF(N210="zníž. prenesená",J210,0)</f>
        <v>0</v>
      </c>
      <c r="BI210" s="144">
        <f>IF(N210="nulová",J210,0)</f>
        <v>0</v>
      </c>
      <c r="BJ210" s="13" t="s">
        <v>122</v>
      </c>
      <c r="BK210" s="144">
        <f>ROUND(I210*H210,2)</f>
        <v>0</v>
      </c>
      <c r="BL210" s="13" t="s">
        <v>146</v>
      </c>
      <c r="BM210" s="143" t="s">
        <v>372</v>
      </c>
    </row>
    <row r="211" spans="2:65" s="1" customFormat="1" ht="16.5" customHeight="1">
      <c r="B211" s="131"/>
      <c r="C211" s="132" t="s">
        <v>67</v>
      </c>
      <c r="D211" s="132" t="s">
        <v>117</v>
      </c>
      <c r="E211" s="133" t="s">
        <v>431</v>
      </c>
      <c r="F211" s="134" t="s">
        <v>432</v>
      </c>
      <c r="G211" s="135" t="s">
        <v>142</v>
      </c>
      <c r="H211" s="136">
        <v>16</v>
      </c>
      <c r="I211" s="159"/>
      <c r="J211" s="137">
        <f>ROUND(I211*H211,2)</f>
        <v>0</v>
      </c>
      <c r="K211" s="138"/>
      <c r="L211" s="25"/>
      <c r="M211" s="139" t="s">
        <v>1</v>
      </c>
      <c r="N211" s="140" t="s">
        <v>33</v>
      </c>
      <c r="O211" s="141">
        <v>0.16594999999999999</v>
      </c>
      <c r="P211" s="141">
        <f>O211*H211</f>
        <v>2.6551999999999998</v>
      </c>
      <c r="Q211" s="141">
        <v>1.168E-3</v>
      </c>
      <c r="R211" s="141">
        <f>Q211*H211</f>
        <v>1.8688E-2</v>
      </c>
      <c r="S211" s="141">
        <v>0</v>
      </c>
      <c r="T211" s="142">
        <f>S211*H211</f>
        <v>0</v>
      </c>
      <c r="AR211" s="143" t="s">
        <v>146</v>
      </c>
      <c r="AT211" s="143" t="s">
        <v>117</v>
      </c>
      <c r="AU211" s="143" t="s">
        <v>122</v>
      </c>
      <c r="AY211" s="13" t="s">
        <v>115</v>
      </c>
      <c r="BE211" s="144">
        <f>IF(N211="základná",J211,0)</f>
        <v>0</v>
      </c>
      <c r="BF211" s="144">
        <f>IF(N211="znížená",J211,0)</f>
        <v>0</v>
      </c>
      <c r="BG211" s="144">
        <f>IF(N211="zákl. prenesená",J211,0)</f>
        <v>0</v>
      </c>
      <c r="BH211" s="144">
        <f>IF(N211="zníž. prenesená",J211,0)</f>
        <v>0</v>
      </c>
      <c r="BI211" s="144">
        <f>IF(N211="nulová",J211,0)</f>
        <v>0</v>
      </c>
      <c r="BJ211" s="13" t="s">
        <v>122</v>
      </c>
      <c r="BK211" s="144">
        <f>ROUND(I211*H211,2)</f>
        <v>0</v>
      </c>
      <c r="BL211" s="13" t="s">
        <v>146</v>
      </c>
      <c r="BM211" s="143" t="s">
        <v>377</v>
      </c>
    </row>
    <row r="212" spans="2:65" s="1" customFormat="1" ht="24.2" customHeight="1">
      <c r="B212" s="131"/>
      <c r="C212" s="132" t="s">
        <v>369</v>
      </c>
      <c r="D212" s="132" t="s">
        <v>117</v>
      </c>
      <c r="E212" s="133" t="s">
        <v>370</v>
      </c>
      <c r="F212" s="134" t="s">
        <v>371</v>
      </c>
      <c r="G212" s="135" t="s">
        <v>333</v>
      </c>
      <c r="H212" s="136">
        <v>7.0759999999999996</v>
      </c>
      <c r="I212" s="159"/>
      <c r="J212" s="137">
        <f>ROUND(I212*H212,2)</f>
        <v>0</v>
      </c>
      <c r="K212" s="138"/>
      <c r="L212" s="25"/>
      <c r="M212" s="139" t="s">
        <v>1</v>
      </c>
      <c r="N212" s="140" t="s">
        <v>33</v>
      </c>
      <c r="O212" s="141">
        <v>0</v>
      </c>
      <c r="P212" s="141">
        <f>O212*H212</f>
        <v>0</v>
      </c>
      <c r="Q212" s="141">
        <v>0</v>
      </c>
      <c r="R212" s="141">
        <f>Q212*H212</f>
        <v>0</v>
      </c>
      <c r="S212" s="141">
        <v>0</v>
      </c>
      <c r="T212" s="142">
        <f>S212*H212</f>
        <v>0</v>
      </c>
      <c r="AR212" s="143" t="s">
        <v>146</v>
      </c>
      <c r="AT212" s="143" t="s">
        <v>117</v>
      </c>
      <c r="AU212" s="143" t="s">
        <v>122</v>
      </c>
      <c r="AY212" s="13" t="s">
        <v>115</v>
      </c>
      <c r="BE212" s="144">
        <f>IF(N212="základná",J212,0)</f>
        <v>0</v>
      </c>
      <c r="BF212" s="144">
        <f>IF(N212="znížená",J212,0)</f>
        <v>0</v>
      </c>
      <c r="BG212" s="144">
        <f>IF(N212="zákl. prenesená",J212,0)</f>
        <v>0</v>
      </c>
      <c r="BH212" s="144">
        <f>IF(N212="zníž. prenesená",J212,0)</f>
        <v>0</v>
      </c>
      <c r="BI212" s="144">
        <f>IF(N212="nulová",J212,0)</f>
        <v>0</v>
      </c>
      <c r="BJ212" s="13" t="s">
        <v>122</v>
      </c>
      <c r="BK212" s="144">
        <f>ROUND(I212*H212,2)</f>
        <v>0</v>
      </c>
      <c r="BL212" s="13" t="s">
        <v>146</v>
      </c>
      <c r="BM212" s="143" t="s">
        <v>381</v>
      </c>
    </row>
    <row r="213" spans="2:65" s="11" customFormat="1" ht="22.9" customHeight="1">
      <c r="B213" s="120"/>
      <c r="D213" s="121" t="s">
        <v>66</v>
      </c>
      <c r="E213" s="129" t="s">
        <v>373</v>
      </c>
      <c r="F213" s="129" t="s">
        <v>374</v>
      </c>
      <c r="J213" s="130">
        <f>BK213</f>
        <v>0</v>
      </c>
      <c r="L213" s="120"/>
      <c r="M213" s="124"/>
      <c r="P213" s="125">
        <f>SUM(P214:P216)</f>
        <v>13.508969999999998</v>
      </c>
      <c r="R213" s="125">
        <f>SUM(R214:R216)</f>
        <v>4.9057919999999998E-2</v>
      </c>
      <c r="T213" s="126">
        <f>SUM(T214:T216)</f>
        <v>0</v>
      </c>
      <c r="AR213" s="121" t="s">
        <v>122</v>
      </c>
      <c r="AT213" s="127" t="s">
        <v>66</v>
      </c>
      <c r="AU213" s="127" t="s">
        <v>74</v>
      </c>
      <c r="AY213" s="121" t="s">
        <v>115</v>
      </c>
      <c r="BK213" s="128">
        <f>SUM(BK214:BK216)</f>
        <v>0</v>
      </c>
    </row>
    <row r="214" spans="2:65" s="1" customFormat="1" ht="21.75" customHeight="1">
      <c r="B214" s="131"/>
      <c r="C214" s="132" t="s">
        <v>253</v>
      </c>
      <c r="D214" s="132" t="s">
        <v>117</v>
      </c>
      <c r="E214" s="133" t="s">
        <v>375</v>
      </c>
      <c r="F214" s="134" t="s">
        <v>376</v>
      </c>
      <c r="G214" s="135" t="s">
        <v>363</v>
      </c>
      <c r="H214" s="136">
        <v>18</v>
      </c>
      <c r="I214" s="159"/>
      <c r="J214" s="137">
        <f>ROUND(I214*H214,2)</f>
        <v>0</v>
      </c>
      <c r="K214" s="138"/>
      <c r="L214" s="25"/>
      <c r="M214" s="139" t="s">
        <v>1</v>
      </c>
      <c r="N214" s="140" t="s">
        <v>33</v>
      </c>
      <c r="O214" s="141">
        <v>0.61092999999999997</v>
      </c>
      <c r="P214" s="141">
        <f>O214*H214</f>
        <v>10.996739999999999</v>
      </c>
      <c r="Q214" s="141">
        <v>2.1792600000000001E-3</v>
      </c>
      <c r="R214" s="141">
        <f>Q214*H214</f>
        <v>3.922668E-2</v>
      </c>
      <c r="S214" s="141">
        <v>0</v>
      </c>
      <c r="T214" s="142">
        <f>S214*H214</f>
        <v>0</v>
      </c>
      <c r="AR214" s="143" t="s">
        <v>146</v>
      </c>
      <c r="AT214" s="143" t="s">
        <v>117</v>
      </c>
      <c r="AU214" s="143" t="s">
        <v>122</v>
      </c>
      <c r="AY214" s="13" t="s">
        <v>115</v>
      </c>
      <c r="BE214" s="144">
        <f>IF(N214="základná",J214,0)</f>
        <v>0</v>
      </c>
      <c r="BF214" s="144">
        <f>IF(N214="znížená",J214,0)</f>
        <v>0</v>
      </c>
      <c r="BG214" s="144">
        <f>IF(N214="zákl. prenesená",J214,0)</f>
        <v>0</v>
      </c>
      <c r="BH214" s="144">
        <f>IF(N214="zníž. prenesená",J214,0)</f>
        <v>0</v>
      </c>
      <c r="BI214" s="144">
        <f>IF(N214="nulová",J214,0)</f>
        <v>0</v>
      </c>
      <c r="BJ214" s="13" t="s">
        <v>122</v>
      </c>
      <c r="BK214" s="144">
        <f>ROUND(I214*H214,2)</f>
        <v>0</v>
      </c>
      <c r="BL214" s="13" t="s">
        <v>146</v>
      </c>
      <c r="BM214" s="143" t="s">
        <v>384</v>
      </c>
    </row>
    <row r="215" spans="2:65" s="1" customFormat="1" ht="24.2" customHeight="1">
      <c r="B215" s="131"/>
      <c r="C215" s="132" t="s">
        <v>378</v>
      </c>
      <c r="D215" s="132" t="s">
        <v>117</v>
      </c>
      <c r="E215" s="133" t="s">
        <v>379</v>
      </c>
      <c r="F215" s="134" t="s">
        <v>380</v>
      </c>
      <c r="G215" s="135" t="s">
        <v>363</v>
      </c>
      <c r="H215" s="136">
        <v>3</v>
      </c>
      <c r="I215" s="159"/>
      <c r="J215" s="137">
        <f>ROUND(I215*H215,2)</f>
        <v>0</v>
      </c>
      <c r="K215" s="138"/>
      <c r="L215" s="25"/>
      <c r="M215" s="139" t="s">
        <v>1</v>
      </c>
      <c r="N215" s="140" t="s">
        <v>33</v>
      </c>
      <c r="O215" s="141">
        <v>0.83740999999999999</v>
      </c>
      <c r="P215" s="141">
        <f>O215*H215</f>
        <v>2.5122299999999997</v>
      </c>
      <c r="Q215" s="141">
        <v>3.2770799999999999E-3</v>
      </c>
      <c r="R215" s="141">
        <f>Q215*H215</f>
        <v>9.8312399999999998E-3</v>
      </c>
      <c r="S215" s="141">
        <v>0</v>
      </c>
      <c r="T215" s="142">
        <f>S215*H215</f>
        <v>0</v>
      </c>
      <c r="AR215" s="143" t="s">
        <v>146</v>
      </c>
      <c r="AT215" s="143" t="s">
        <v>117</v>
      </c>
      <c r="AU215" s="143" t="s">
        <v>122</v>
      </c>
      <c r="AY215" s="13" t="s">
        <v>115</v>
      </c>
      <c r="BE215" s="144">
        <f>IF(N215="základná",J215,0)</f>
        <v>0</v>
      </c>
      <c r="BF215" s="144">
        <f>IF(N215="znížená",J215,0)</f>
        <v>0</v>
      </c>
      <c r="BG215" s="144">
        <f>IF(N215="zákl. prenesená",J215,0)</f>
        <v>0</v>
      </c>
      <c r="BH215" s="144">
        <f>IF(N215="zníž. prenesená",J215,0)</f>
        <v>0</v>
      </c>
      <c r="BI215" s="144">
        <f>IF(N215="nulová",J215,0)</f>
        <v>0</v>
      </c>
      <c r="BJ215" s="13" t="s">
        <v>122</v>
      </c>
      <c r="BK215" s="144">
        <f>ROUND(I215*H215,2)</f>
        <v>0</v>
      </c>
      <c r="BL215" s="13" t="s">
        <v>146</v>
      </c>
      <c r="BM215" s="143" t="s">
        <v>391</v>
      </c>
    </row>
    <row r="216" spans="2:65" s="1" customFormat="1" ht="24.2" customHeight="1">
      <c r="B216" s="131"/>
      <c r="C216" s="132" t="s">
        <v>265</v>
      </c>
      <c r="D216" s="132" t="s">
        <v>117</v>
      </c>
      <c r="E216" s="133" t="s">
        <v>382</v>
      </c>
      <c r="F216" s="134" t="s">
        <v>383</v>
      </c>
      <c r="G216" s="135" t="s">
        <v>333</v>
      </c>
      <c r="H216" s="136">
        <v>9.0540000000000003</v>
      </c>
      <c r="I216" s="159"/>
      <c r="J216" s="137">
        <f>ROUND(I216*H216,2)</f>
        <v>0</v>
      </c>
      <c r="K216" s="138"/>
      <c r="L216" s="25"/>
      <c r="M216" s="139" t="s">
        <v>1</v>
      </c>
      <c r="N216" s="140" t="s">
        <v>33</v>
      </c>
      <c r="O216" s="141">
        <v>0</v>
      </c>
      <c r="P216" s="141">
        <f>O216*H216</f>
        <v>0</v>
      </c>
      <c r="Q216" s="141">
        <v>0</v>
      </c>
      <c r="R216" s="141">
        <f>Q216*H216</f>
        <v>0</v>
      </c>
      <c r="S216" s="141">
        <v>0</v>
      </c>
      <c r="T216" s="142">
        <f>S216*H216</f>
        <v>0</v>
      </c>
      <c r="AR216" s="143" t="s">
        <v>146</v>
      </c>
      <c r="AT216" s="143" t="s">
        <v>117</v>
      </c>
      <c r="AU216" s="143" t="s">
        <v>122</v>
      </c>
      <c r="AY216" s="13" t="s">
        <v>115</v>
      </c>
      <c r="BE216" s="144">
        <f>IF(N216="základná",J216,0)</f>
        <v>0</v>
      </c>
      <c r="BF216" s="144">
        <f>IF(N216="znížená",J216,0)</f>
        <v>0</v>
      </c>
      <c r="BG216" s="144">
        <f>IF(N216="zákl. prenesená",J216,0)</f>
        <v>0</v>
      </c>
      <c r="BH216" s="144">
        <f>IF(N216="zníž. prenesená",J216,0)</f>
        <v>0</v>
      </c>
      <c r="BI216" s="144">
        <f>IF(N216="nulová",J216,0)</f>
        <v>0</v>
      </c>
      <c r="BJ216" s="13" t="s">
        <v>122</v>
      </c>
      <c r="BK216" s="144">
        <f>ROUND(I216*H216,2)</f>
        <v>0</v>
      </c>
      <c r="BL216" s="13" t="s">
        <v>146</v>
      </c>
      <c r="BM216" s="143" t="s">
        <v>394</v>
      </c>
    </row>
    <row r="217" spans="2:65" s="11" customFormat="1" ht="22.9" customHeight="1">
      <c r="B217" s="120"/>
      <c r="D217" s="121" t="s">
        <v>66</v>
      </c>
      <c r="E217" s="129" t="s">
        <v>385</v>
      </c>
      <c r="F217" s="129" t="s">
        <v>386</v>
      </c>
      <c r="J217" s="130">
        <f>BK217</f>
        <v>0</v>
      </c>
      <c r="L217" s="120"/>
      <c r="M217" s="124"/>
      <c r="P217" s="125">
        <f>SUM(P218:P221)</f>
        <v>0</v>
      </c>
      <c r="R217" s="125">
        <f>SUM(R218:R221)</f>
        <v>0</v>
      </c>
      <c r="T217" s="126">
        <f>SUM(T218:T221)</f>
        <v>0</v>
      </c>
      <c r="AR217" s="121" t="s">
        <v>122</v>
      </c>
      <c r="AT217" s="127" t="s">
        <v>66</v>
      </c>
      <c r="AU217" s="127" t="s">
        <v>74</v>
      </c>
      <c r="AY217" s="121" t="s">
        <v>115</v>
      </c>
      <c r="BK217" s="128">
        <f>SUM(BK218:BK221)</f>
        <v>0</v>
      </c>
    </row>
    <row r="218" spans="2:65" s="1" customFormat="1" ht="24.2" customHeight="1">
      <c r="B218" s="131"/>
      <c r="C218" s="132" t="s">
        <v>387</v>
      </c>
      <c r="D218" s="132" t="s">
        <v>117</v>
      </c>
      <c r="E218" s="133" t="s">
        <v>388</v>
      </c>
      <c r="F218" s="134" t="s">
        <v>389</v>
      </c>
      <c r="G218" s="135" t="s">
        <v>390</v>
      </c>
      <c r="H218" s="136">
        <v>1</v>
      </c>
      <c r="I218" s="159"/>
      <c r="J218" s="137">
        <f>ROUND(I218*H218,2)</f>
        <v>0</v>
      </c>
      <c r="K218" s="138"/>
      <c r="L218" s="25"/>
      <c r="M218" s="139" t="s">
        <v>1</v>
      </c>
      <c r="N218" s="140" t="s">
        <v>33</v>
      </c>
      <c r="O218" s="141">
        <v>0</v>
      </c>
      <c r="P218" s="141">
        <f>O218*H218</f>
        <v>0</v>
      </c>
      <c r="Q218" s="141">
        <v>0</v>
      </c>
      <c r="R218" s="141">
        <f>Q218*H218</f>
        <v>0</v>
      </c>
      <c r="S218" s="141">
        <v>0</v>
      </c>
      <c r="T218" s="142">
        <f>S218*H218</f>
        <v>0</v>
      </c>
      <c r="AR218" s="143" t="s">
        <v>146</v>
      </c>
      <c r="AT218" s="143" t="s">
        <v>117</v>
      </c>
      <c r="AU218" s="143" t="s">
        <v>122</v>
      </c>
      <c r="AY218" s="13" t="s">
        <v>115</v>
      </c>
      <c r="BE218" s="144">
        <f>IF(N218="základná",J218,0)</f>
        <v>0</v>
      </c>
      <c r="BF218" s="144">
        <f>IF(N218="znížená",J218,0)</f>
        <v>0</v>
      </c>
      <c r="BG218" s="144">
        <f>IF(N218="zákl. prenesená",J218,0)</f>
        <v>0</v>
      </c>
      <c r="BH218" s="144">
        <f>IF(N218="zníž. prenesená",J218,0)</f>
        <v>0</v>
      </c>
      <c r="BI218" s="144">
        <f>IF(N218="nulová",J218,0)</f>
        <v>0</v>
      </c>
      <c r="BJ218" s="13" t="s">
        <v>122</v>
      </c>
      <c r="BK218" s="144">
        <f>ROUND(I218*H218,2)</f>
        <v>0</v>
      </c>
      <c r="BL218" s="13" t="s">
        <v>146</v>
      </c>
      <c r="BM218" s="143" t="s">
        <v>400</v>
      </c>
    </row>
    <row r="219" spans="2:65" s="1" customFormat="1" ht="16.5" customHeight="1">
      <c r="B219" s="131"/>
      <c r="C219" s="132" t="s">
        <v>67</v>
      </c>
      <c r="D219" s="132" t="s">
        <v>117</v>
      </c>
      <c r="E219" s="133" t="s">
        <v>433</v>
      </c>
      <c r="F219" s="134" t="s">
        <v>434</v>
      </c>
      <c r="G219" s="135" t="s">
        <v>178</v>
      </c>
      <c r="H219" s="136">
        <v>1.45</v>
      </c>
      <c r="I219" s="159"/>
      <c r="J219" s="137">
        <f>ROUND(I219*H219,2)</f>
        <v>0</v>
      </c>
      <c r="K219" s="138"/>
      <c r="L219" s="25"/>
      <c r="M219" s="139" t="s">
        <v>1</v>
      </c>
      <c r="N219" s="140" t="s">
        <v>33</v>
      </c>
      <c r="O219" s="141">
        <v>0</v>
      </c>
      <c r="P219" s="141">
        <f>O219*H219</f>
        <v>0</v>
      </c>
      <c r="Q219" s="141">
        <v>0</v>
      </c>
      <c r="R219" s="141">
        <f>Q219*H219</f>
        <v>0</v>
      </c>
      <c r="S219" s="141">
        <v>0</v>
      </c>
      <c r="T219" s="142">
        <f>S219*H219</f>
        <v>0</v>
      </c>
      <c r="AR219" s="143" t="s">
        <v>146</v>
      </c>
      <c r="AT219" s="143" t="s">
        <v>117</v>
      </c>
      <c r="AU219" s="143" t="s">
        <v>122</v>
      </c>
      <c r="AY219" s="13" t="s">
        <v>115</v>
      </c>
      <c r="BE219" s="144">
        <f>IF(N219="základná",J219,0)</f>
        <v>0</v>
      </c>
      <c r="BF219" s="144">
        <f>IF(N219="znížená",J219,0)</f>
        <v>0</v>
      </c>
      <c r="BG219" s="144">
        <f>IF(N219="zákl. prenesená",J219,0)</f>
        <v>0</v>
      </c>
      <c r="BH219" s="144">
        <f>IF(N219="zníž. prenesená",J219,0)</f>
        <v>0</v>
      </c>
      <c r="BI219" s="144">
        <f>IF(N219="nulová",J219,0)</f>
        <v>0</v>
      </c>
      <c r="BJ219" s="13" t="s">
        <v>122</v>
      </c>
      <c r="BK219" s="144">
        <f>ROUND(I219*H219,2)</f>
        <v>0</v>
      </c>
      <c r="BL219" s="13" t="s">
        <v>146</v>
      </c>
      <c r="BM219" s="143" t="s">
        <v>403</v>
      </c>
    </row>
    <row r="220" spans="2:65" s="1" customFormat="1" ht="24.2" customHeight="1">
      <c r="B220" s="131"/>
      <c r="C220" s="132" t="s">
        <v>67</v>
      </c>
      <c r="D220" s="132" t="s">
        <v>117</v>
      </c>
      <c r="E220" s="133" t="s">
        <v>435</v>
      </c>
      <c r="F220" s="134" t="s">
        <v>436</v>
      </c>
      <c r="G220" s="135" t="s">
        <v>367</v>
      </c>
      <c r="H220" s="136">
        <v>2</v>
      </c>
      <c r="I220" s="159"/>
      <c r="J220" s="137">
        <f>ROUND(I220*H220,2)</f>
        <v>0</v>
      </c>
      <c r="K220" s="138"/>
      <c r="L220" s="25"/>
      <c r="M220" s="139" t="s">
        <v>1</v>
      </c>
      <c r="N220" s="140" t="s">
        <v>33</v>
      </c>
      <c r="O220" s="141">
        <v>0</v>
      </c>
      <c r="P220" s="141">
        <f>O220*H220</f>
        <v>0</v>
      </c>
      <c r="Q220" s="141">
        <v>0</v>
      </c>
      <c r="R220" s="141">
        <f>Q220*H220</f>
        <v>0</v>
      </c>
      <c r="S220" s="141">
        <v>0</v>
      </c>
      <c r="T220" s="142">
        <f>S220*H220</f>
        <v>0</v>
      </c>
      <c r="AR220" s="143" t="s">
        <v>146</v>
      </c>
      <c r="AT220" s="143" t="s">
        <v>117</v>
      </c>
      <c r="AU220" s="143" t="s">
        <v>122</v>
      </c>
      <c r="AY220" s="13" t="s">
        <v>115</v>
      </c>
      <c r="BE220" s="144">
        <f>IF(N220="základná",J220,0)</f>
        <v>0</v>
      </c>
      <c r="BF220" s="144">
        <f>IF(N220="znížená",J220,0)</f>
        <v>0</v>
      </c>
      <c r="BG220" s="144">
        <f>IF(N220="zákl. prenesená",J220,0)</f>
        <v>0</v>
      </c>
      <c r="BH220" s="144">
        <f>IF(N220="zníž. prenesená",J220,0)</f>
        <v>0</v>
      </c>
      <c r="BI220" s="144">
        <f>IF(N220="nulová",J220,0)</f>
        <v>0</v>
      </c>
      <c r="BJ220" s="13" t="s">
        <v>122</v>
      </c>
      <c r="BK220" s="144">
        <f>ROUND(I220*H220,2)</f>
        <v>0</v>
      </c>
      <c r="BL220" s="13" t="s">
        <v>146</v>
      </c>
      <c r="BM220" s="143" t="s">
        <v>407</v>
      </c>
    </row>
    <row r="221" spans="2:65" s="1" customFormat="1" ht="24.2" customHeight="1">
      <c r="B221" s="131"/>
      <c r="C221" s="132" t="s">
        <v>268</v>
      </c>
      <c r="D221" s="132" t="s">
        <v>117</v>
      </c>
      <c r="E221" s="133" t="s">
        <v>392</v>
      </c>
      <c r="F221" s="134" t="s">
        <v>393</v>
      </c>
      <c r="G221" s="135" t="s">
        <v>333</v>
      </c>
      <c r="H221" s="136">
        <v>53.088000000000001</v>
      </c>
      <c r="I221" s="159"/>
      <c r="J221" s="137">
        <f>ROUND(I221*H221,2)</f>
        <v>0</v>
      </c>
      <c r="K221" s="138"/>
      <c r="L221" s="25"/>
      <c r="M221" s="139" t="s">
        <v>1</v>
      </c>
      <c r="N221" s="140" t="s">
        <v>33</v>
      </c>
      <c r="O221" s="141">
        <v>0</v>
      </c>
      <c r="P221" s="141">
        <f>O221*H221</f>
        <v>0</v>
      </c>
      <c r="Q221" s="141">
        <v>0</v>
      </c>
      <c r="R221" s="141">
        <f>Q221*H221</f>
        <v>0</v>
      </c>
      <c r="S221" s="141">
        <v>0</v>
      </c>
      <c r="T221" s="142">
        <f>S221*H221</f>
        <v>0</v>
      </c>
      <c r="AR221" s="143" t="s">
        <v>146</v>
      </c>
      <c r="AT221" s="143" t="s">
        <v>117</v>
      </c>
      <c r="AU221" s="143" t="s">
        <v>122</v>
      </c>
      <c r="AY221" s="13" t="s">
        <v>115</v>
      </c>
      <c r="BE221" s="144">
        <f>IF(N221="základná",J221,0)</f>
        <v>0</v>
      </c>
      <c r="BF221" s="144">
        <f>IF(N221="znížená",J221,0)</f>
        <v>0</v>
      </c>
      <c r="BG221" s="144">
        <f>IF(N221="zákl. prenesená",J221,0)</f>
        <v>0</v>
      </c>
      <c r="BH221" s="144">
        <f>IF(N221="zníž. prenesená",J221,0)</f>
        <v>0</v>
      </c>
      <c r="BI221" s="144">
        <f>IF(N221="nulová",J221,0)</f>
        <v>0</v>
      </c>
      <c r="BJ221" s="13" t="s">
        <v>122</v>
      </c>
      <c r="BK221" s="144">
        <f>ROUND(I221*H221,2)</f>
        <v>0</v>
      </c>
      <c r="BL221" s="13" t="s">
        <v>146</v>
      </c>
      <c r="BM221" s="143" t="s">
        <v>410</v>
      </c>
    </row>
    <row r="222" spans="2:65" s="11" customFormat="1" ht="22.9" customHeight="1">
      <c r="B222" s="120"/>
      <c r="D222" s="121" t="s">
        <v>66</v>
      </c>
      <c r="E222" s="129" t="s">
        <v>395</v>
      </c>
      <c r="F222" s="129" t="s">
        <v>396</v>
      </c>
      <c r="J222" s="130">
        <f>BK222</f>
        <v>0</v>
      </c>
      <c r="L222" s="120"/>
      <c r="M222" s="124"/>
      <c r="P222" s="125">
        <f>SUM(P223:P227)</f>
        <v>23.880700000000001</v>
      </c>
      <c r="R222" s="125">
        <f>SUM(R223:R227)</f>
        <v>4.1970640000000003E-2</v>
      </c>
      <c r="T222" s="126">
        <f>SUM(T223:T227)</f>
        <v>0</v>
      </c>
      <c r="AR222" s="121" t="s">
        <v>122</v>
      </c>
      <c r="AT222" s="127" t="s">
        <v>66</v>
      </c>
      <c r="AU222" s="127" t="s">
        <v>74</v>
      </c>
      <c r="AY222" s="121" t="s">
        <v>115</v>
      </c>
      <c r="BK222" s="128">
        <f>SUM(BK223:BK227)</f>
        <v>0</v>
      </c>
    </row>
    <row r="223" spans="2:65" s="1" customFormat="1" ht="24.2" customHeight="1">
      <c r="B223" s="131"/>
      <c r="C223" s="132" t="s">
        <v>397</v>
      </c>
      <c r="D223" s="132" t="s">
        <v>117</v>
      </c>
      <c r="E223" s="133" t="s">
        <v>398</v>
      </c>
      <c r="F223" s="134" t="s">
        <v>399</v>
      </c>
      <c r="G223" s="135" t="s">
        <v>142</v>
      </c>
      <c r="H223" s="136">
        <v>10</v>
      </c>
      <c r="I223" s="159"/>
      <c r="J223" s="137">
        <f>ROUND(I223*H223,2)</f>
        <v>0</v>
      </c>
      <c r="K223" s="138"/>
      <c r="L223" s="25"/>
      <c r="M223" s="139" t="s">
        <v>1</v>
      </c>
      <c r="N223" s="140" t="s">
        <v>33</v>
      </c>
      <c r="O223" s="141">
        <v>5.1499999999999997E-2</v>
      </c>
      <c r="P223" s="141">
        <f>O223*H223</f>
        <v>0.51500000000000001</v>
      </c>
      <c r="Q223" s="141">
        <v>2.7870100000000001E-4</v>
      </c>
      <c r="R223" s="141">
        <f>Q223*H223</f>
        <v>2.7870100000000004E-3</v>
      </c>
      <c r="S223" s="141">
        <v>0</v>
      </c>
      <c r="T223" s="142">
        <f>S223*H223</f>
        <v>0</v>
      </c>
      <c r="AR223" s="143" t="s">
        <v>146</v>
      </c>
      <c r="AT223" s="143" t="s">
        <v>117</v>
      </c>
      <c r="AU223" s="143" t="s">
        <v>122</v>
      </c>
      <c r="AY223" s="13" t="s">
        <v>115</v>
      </c>
      <c r="BE223" s="144">
        <f>IF(N223="základná",J223,0)</f>
        <v>0</v>
      </c>
      <c r="BF223" s="144">
        <f>IF(N223="znížená",J223,0)</f>
        <v>0</v>
      </c>
      <c r="BG223" s="144">
        <f>IF(N223="zákl. prenesená",J223,0)</f>
        <v>0</v>
      </c>
      <c r="BH223" s="144">
        <f>IF(N223="zníž. prenesená",J223,0)</f>
        <v>0</v>
      </c>
      <c r="BI223" s="144">
        <f>IF(N223="nulová",J223,0)</f>
        <v>0</v>
      </c>
      <c r="BJ223" s="13" t="s">
        <v>122</v>
      </c>
      <c r="BK223" s="144">
        <f>ROUND(I223*H223,2)</f>
        <v>0</v>
      </c>
      <c r="BL223" s="13" t="s">
        <v>146</v>
      </c>
      <c r="BM223" s="143" t="s">
        <v>414</v>
      </c>
    </row>
    <row r="224" spans="2:65" s="1" customFormat="1" ht="24.2" customHeight="1">
      <c r="B224" s="131"/>
      <c r="C224" s="132" t="s">
        <v>272</v>
      </c>
      <c r="D224" s="132" t="s">
        <v>117</v>
      </c>
      <c r="E224" s="133" t="s">
        <v>401</v>
      </c>
      <c r="F224" s="134" t="s">
        <v>402</v>
      </c>
      <c r="G224" s="135" t="s">
        <v>142</v>
      </c>
      <c r="H224" s="136">
        <v>10</v>
      </c>
      <c r="I224" s="159"/>
      <c r="J224" s="137">
        <f>ROUND(I224*H224,2)</f>
        <v>0</v>
      </c>
      <c r="K224" s="138"/>
      <c r="L224" s="25"/>
      <c r="M224" s="139" t="s">
        <v>1</v>
      </c>
      <c r="N224" s="140" t="s">
        <v>33</v>
      </c>
      <c r="O224" s="141">
        <v>0.28033999999999998</v>
      </c>
      <c r="P224" s="141">
        <f>O224*H224</f>
        <v>2.8033999999999999</v>
      </c>
      <c r="Q224" s="141">
        <v>7.4405000000000001E-4</v>
      </c>
      <c r="R224" s="141">
        <f>Q224*H224</f>
        <v>7.4405000000000001E-3</v>
      </c>
      <c r="S224" s="141">
        <v>0</v>
      </c>
      <c r="T224" s="142">
        <f>S224*H224</f>
        <v>0</v>
      </c>
      <c r="AR224" s="143" t="s">
        <v>146</v>
      </c>
      <c r="AT224" s="143" t="s">
        <v>117</v>
      </c>
      <c r="AU224" s="143" t="s">
        <v>122</v>
      </c>
      <c r="AY224" s="13" t="s">
        <v>115</v>
      </c>
      <c r="BE224" s="144">
        <f>IF(N224="základná",J224,0)</f>
        <v>0</v>
      </c>
      <c r="BF224" s="144">
        <f>IF(N224="znížená",J224,0)</f>
        <v>0</v>
      </c>
      <c r="BG224" s="144">
        <f>IF(N224="zákl. prenesená",J224,0)</f>
        <v>0</v>
      </c>
      <c r="BH224" s="144">
        <f>IF(N224="zníž. prenesená",J224,0)</f>
        <v>0</v>
      </c>
      <c r="BI224" s="144">
        <f>IF(N224="nulová",J224,0)</f>
        <v>0</v>
      </c>
      <c r="BJ224" s="13" t="s">
        <v>122</v>
      </c>
      <c r="BK224" s="144">
        <f>ROUND(I224*H224,2)</f>
        <v>0</v>
      </c>
      <c r="BL224" s="13" t="s">
        <v>146</v>
      </c>
      <c r="BM224" s="143" t="s">
        <v>419</v>
      </c>
    </row>
    <row r="225" spans="2:65" s="1" customFormat="1" ht="24.2" customHeight="1">
      <c r="B225" s="131"/>
      <c r="C225" s="132" t="s">
        <v>404</v>
      </c>
      <c r="D225" s="132" t="s">
        <v>117</v>
      </c>
      <c r="E225" s="133" t="s">
        <v>405</v>
      </c>
      <c r="F225" s="134" t="s">
        <v>406</v>
      </c>
      <c r="G225" s="135" t="s">
        <v>142</v>
      </c>
      <c r="H225" s="136">
        <v>10</v>
      </c>
      <c r="I225" s="159"/>
      <c r="J225" s="137">
        <f>ROUND(I225*H225,2)</f>
        <v>0</v>
      </c>
      <c r="K225" s="138"/>
      <c r="L225" s="25"/>
      <c r="M225" s="139" t="s">
        <v>1</v>
      </c>
      <c r="N225" s="140" t="s">
        <v>33</v>
      </c>
      <c r="O225" s="141">
        <v>5.9540000000000003E-2</v>
      </c>
      <c r="P225" s="141">
        <f>O225*H225</f>
        <v>0.59540000000000004</v>
      </c>
      <c r="Q225" s="141">
        <v>2.9898099999999998E-4</v>
      </c>
      <c r="R225" s="141">
        <f>Q225*H225</f>
        <v>2.9898099999999999E-3</v>
      </c>
      <c r="S225" s="141">
        <v>0</v>
      </c>
      <c r="T225" s="142">
        <f>S225*H225</f>
        <v>0</v>
      </c>
      <c r="AR225" s="143" t="s">
        <v>146</v>
      </c>
      <c r="AT225" s="143" t="s">
        <v>117</v>
      </c>
      <c r="AU225" s="143" t="s">
        <v>122</v>
      </c>
      <c r="AY225" s="13" t="s">
        <v>115</v>
      </c>
      <c r="BE225" s="144">
        <f>IF(N225="základná",J225,0)</f>
        <v>0</v>
      </c>
      <c r="BF225" s="144">
        <f>IF(N225="znížená",J225,0)</f>
        <v>0</v>
      </c>
      <c r="BG225" s="144">
        <f>IF(N225="zákl. prenesená",J225,0)</f>
        <v>0</v>
      </c>
      <c r="BH225" s="144">
        <f>IF(N225="zníž. prenesená",J225,0)</f>
        <v>0</v>
      </c>
      <c r="BI225" s="144">
        <f>IF(N225="nulová",J225,0)</f>
        <v>0</v>
      </c>
      <c r="BJ225" s="13" t="s">
        <v>122</v>
      </c>
      <c r="BK225" s="144">
        <f>ROUND(I225*H225,2)</f>
        <v>0</v>
      </c>
      <c r="BL225" s="13" t="s">
        <v>146</v>
      </c>
      <c r="BM225" s="143" t="s">
        <v>423</v>
      </c>
    </row>
    <row r="226" spans="2:65" s="1" customFormat="1" ht="24.2" customHeight="1">
      <c r="B226" s="131"/>
      <c r="C226" s="132" t="s">
        <v>275</v>
      </c>
      <c r="D226" s="132" t="s">
        <v>117</v>
      </c>
      <c r="E226" s="133" t="s">
        <v>408</v>
      </c>
      <c r="F226" s="134" t="s">
        <v>409</v>
      </c>
      <c r="G226" s="135" t="s">
        <v>142</v>
      </c>
      <c r="H226" s="136">
        <v>10</v>
      </c>
      <c r="I226" s="159"/>
      <c r="J226" s="137">
        <f>ROUND(I226*H226,2)</f>
        <v>0</v>
      </c>
      <c r="K226" s="138"/>
      <c r="L226" s="25"/>
      <c r="M226" s="139" t="s">
        <v>1</v>
      </c>
      <c r="N226" s="140" t="s">
        <v>33</v>
      </c>
      <c r="O226" s="141">
        <v>0.33055000000000001</v>
      </c>
      <c r="P226" s="141">
        <f>O226*H226</f>
        <v>3.3055000000000003</v>
      </c>
      <c r="Q226" s="141">
        <v>8.5740000000000002E-4</v>
      </c>
      <c r="R226" s="141">
        <f>Q226*H226</f>
        <v>8.574E-3</v>
      </c>
      <c r="S226" s="141">
        <v>0</v>
      </c>
      <c r="T226" s="142">
        <f>S226*H226</f>
        <v>0</v>
      </c>
      <c r="AR226" s="143" t="s">
        <v>146</v>
      </c>
      <c r="AT226" s="143" t="s">
        <v>117</v>
      </c>
      <c r="AU226" s="143" t="s">
        <v>122</v>
      </c>
      <c r="AY226" s="13" t="s">
        <v>115</v>
      </c>
      <c r="BE226" s="144">
        <f>IF(N226="základná",J226,0)</f>
        <v>0</v>
      </c>
      <c r="BF226" s="144">
        <f>IF(N226="znížená",J226,0)</f>
        <v>0</v>
      </c>
      <c r="BG226" s="144">
        <f>IF(N226="zákl. prenesená",J226,0)</f>
        <v>0</v>
      </c>
      <c r="BH226" s="144">
        <f>IF(N226="zníž. prenesená",J226,0)</f>
        <v>0</v>
      </c>
      <c r="BI226" s="144">
        <f>IF(N226="nulová",J226,0)</f>
        <v>0</v>
      </c>
      <c r="BJ226" s="13" t="s">
        <v>122</v>
      </c>
      <c r="BK226" s="144">
        <f>ROUND(I226*H226,2)</f>
        <v>0</v>
      </c>
      <c r="BL226" s="13" t="s">
        <v>146</v>
      </c>
      <c r="BM226" s="143" t="s">
        <v>426</v>
      </c>
    </row>
    <row r="227" spans="2:65" s="1" customFormat="1" ht="24.2" customHeight="1">
      <c r="B227" s="131"/>
      <c r="C227" s="132" t="s">
        <v>411</v>
      </c>
      <c r="D227" s="132" t="s">
        <v>117</v>
      </c>
      <c r="E227" s="133" t="s">
        <v>412</v>
      </c>
      <c r="F227" s="134" t="s">
        <v>413</v>
      </c>
      <c r="G227" s="135" t="s">
        <v>142</v>
      </c>
      <c r="H227" s="136">
        <v>35</v>
      </c>
      <c r="I227" s="159"/>
      <c r="J227" s="137">
        <f>ROUND(I227*H227,2)</f>
        <v>0</v>
      </c>
      <c r="K227" s="138"/>
      <c r="L227" s="25"/>
      <c r="M227" s="139" t="s">
        <v>1</v>
      </c>
      <c r="N227" s="140" t="s">
        <v>33</v>
      </c>
      <c r="O227" s="141">
        <v>0.47604000000000002</v>
      </c>
      <c r="P227" s="141">
        <f>O227*H227</f>
        <v>16.6614</v>
      </c>
      <c r="Q227" s="141">
        <v>5.7655200000000003E-4</v>
      </c>
      <c r="R227" s="141">
        <f>Q227*H227</f>
        <v>2.0179320000000001E-2</v>
      </c>
      <c r="S227" s="141">
        <v>0</v>
      </c>
      <c r="T227" s="142">
        <f>S227*H227</f>
        <v>0</v>
      </c>
      <c r="AR227" s="143" t="s">
        <v>146</v>
      </c>
      <c r="AT227" s="143" t="s">
        <v>117</v>
      </c>
      <c r="AU227" s="143" t="s">
        <v>122</v>
      </c>
      <c r="AY227" s="13" t="s">
        <v>115</v>
      </c>
      <c r="BE227" s="144">
        <f>IF(N227="základná",J227,0)</f>
        <v>0</v>
      </c>
      <c r="BF227" s="144">
        <f>IF(N227="znížená",J227,0)</f>
        <v>0</v>
      </c>
      <c r="BG227" s="144">
        <f>IF(N227="zákl. prenesená",J227,0)</f>
        <v>0</v>
      </c>
      <c r="BH227" s="144">
        <f>IF(N227="zníž. prenesená",J227,0)</f>
        <v>0</v>
      </c>
      <c r="BI227" s="144">
        <f>IF(N227="nulová",J227,0)</f>
        <v>0</v>
      </c>
      <c r="BJ227" s="13" t="s">
        <v>122</v>
      </c>
      <c r="BK227" s="144">
        <f>ROUND(I227*H227,2)</f>
        <v>0</v>
      </c>
      <c r="BL227" s="13" t="s">
        <v>146</v>
      </c>
      <c r="BM227" s="143" t="s">
        <v>437</v>
      </c>
    </row>
    <row r="228" spans="2:65" s="11" customFormat="1" ht="25.9" customHeight="1">
      <c r="B228" s="120"/>
      <c r="D228" s="121" t="s">
        <v>66</v>
      </c>
      <c r="E228" s="122" t="s">
        <v>415</v>
      </c>
      <c r="F228" s="122" t="s">
        <v>416</v>
      </c>
      <c r="J228" s="123">
        <f>BK228</f>
        <v>0</v>
      </c>
      <c r="L228" s="120"/>
      <c r="M228" s="124"/>
      <c r="P228" s="125">
        <f>SUM(P229:P231)</f>
        <v>0</v>
      </c>
      <c r="R228" s="125">
        <f>SUM(R229:R231)</f>
        <v>0</v>
      </c>
      <c r="T228" s="126">
        <f>SUM(T229:T231)</f>
        <v>0</v>
      </c>
      <c r="AR228" s="121" t="s">
        <v>132</v>
      </c>
      <c r="AT228" s="127" t="s">
        <v>66</v>
      </c>
      <c r="AU228" s="127" t="s">
        <v>67</v>
      </c>
      <c r="AY228" s="121" t="s">
        <v>115</v>
      </c>
      <c r="BK228" s="128">
        <f>SUM(BK229:BK231)</f>
        <v>0</v>
      </c>
    </row>
    <row r="229" spans="2:65" s="1" customFormat="1" ht="33" customHeight="1">
      <c r="B229" s="131"/>
      <c r="C229" s="132" t="s">
        <v>279</v>
      </c>
      <c r="D229" s="132" t="s">
        <v>117</v>
      </c>
      <c r="E229" s="133" t="s">
        <v>417</v>
      </c>
      <c r="F229" s="134" t="s">
        <v>418</v>
      </c>
      <c r="G229" s="135" t="s">
        <v>352</v>
      </c>
      <c r="H229" s="136">
        <v>1</v>
      </c>
      <c r="I229" s="159"/>
      <c r="J229" s="137">
        <f>ROUND(I229*H229,2)</f>
        <v>0</v>
      </c>
      <c r="K229" s="138"/>
      <c r="L229" s="25"/>
      <c r="M229" s="139" t="s">
        <v>1</v>
      </c>
      <c r="N229" s="140" t="s">
        <v>33</v>
      </c>
      <c r="O229" s="141">
        <v>0</v>
      </c>
      <c r="P229" s="141">
        <f>O229*H229</f>
        <v>0</v>
      </c>
      <c r="Q229" s="141">
        <v>0</v>
      </c>
      <c r="R229" s="141">
        <f>Q229*H229</f>
        <v>0</v>
      </c>
      <c r="S229" s="141">
        <v>0</v>
      </c>
      <c r="T229" s="142">
        <f>S229*H229</f>
        <v>0</v>
      </c>
      <c r="AR229" s="143" t="s">
        <v>121</v>
      </c>
      <c r="AT229" s="143" t="s">
        <v>117</v>
      </c>
      <c r="AU229" s="143" t="s">
        <v>74</v>
      </c>
      <c r="AY229" s="13" t="s">
        <v>115</v>
      </c>
      <c r="BE229" s="144">
        <f>IF(N229="základná",J229,0)</f>
        <v>0</v>
      </c>
      <c r="BF229" s="144">
        <f>IF(N229="znížená",J229,0)</f>
        <v>0</v>
      </c>
      <c r="BG229" s="144">
        <f>IF(N229="zákl. prenesená",J229,0)</f>
        <v>0</v>
      </c>
      <c r="BH229" s="144">
        <f>IF(N229="zníž. prenesená",J229,0)</f>
        <v>0</v>
      </c>
      <c r="BI229" s="144">
        <f>IF(N229="nulová",J229,0)</f>
        <v>0</v>
      </c>
      <c r="BJ229" s="13" t="s">
        <v>122</v>
      </c>
      <c r="BK229" s="144">
        <f>ROUND(I229*H229,2)</f>
        <v>0</v>
      </c>
      <c r="BL229" s="13" t="s">
        <v>121</v>
      </c>
      <c r="BM229" s="143" t="s">
        <v>438</v>
      </c>
    </row>
    <row r="230" spans="2:65" s="1" customFormat="1" ht="24.2" customHeight="1">
      <c r="B230" s="131"/>
      <c r="C230" s="132" t="s">
        <v>420</v>
      </c>
      <c r="D230" s="132" t="s">
        <v>117</v>
      </c>
      <c r="E230" s="133" t="s">
        <v>421</v>
      </c>
      <c r="F230" s="134" t="s">
        <v>422</v>
      </c>
      <c r="G230" s="135" t="s">
        <v>352</v>
      </c>
      <c r="H230" s="136">
        <v>1</v>
      </c>
      <c r="I230" s="159"/>
      <c r="J230" s="137">
        <f>ROUND(I230*H230,2)</f>
        <v>0</v>
      </c>
      <c r="K230" s="138"/>
      <c r="L230" s="25"/>
      <c r="M230" s="139" t="s">
        <v>1</v>
      </c>
      <c r="N230" s="140" t="s">
        <v>33</v>
      </c>
      <c r="O230" s="141">
        <v>0</v>
      </c>
      <c r="P230" s="141">
        <f>O230*H230</f>
        <v>0</v>
      </c>
      <c r="Q230" s="141">
        <v>0</v>
      </c>
      <c r="R230" s="141">
        <f>Q230*H230</f>
        <v>0</v>
      </c>
      <c r="S230" s="141">
        <v>0</v>
      </c>
      <c r="T230" s="142">
        <f>S230*H230</f>
        <v>0</v>
      </c>
      <c r="AR230" s="143" t="s">
        <v>121</v>
      </c>
      <c r="AT230" s="143" t="s">
        <v>117</v>
      </c>
      <c r="AU230" s="143" t="s">
        <v>74</v>
      </c>
      <c r="AY230" s="13" t="s">
        <v>115</v>
      </c>
      <c r="BE230" s="144">
        <f>IF(N230="základná",J230,0)</f>
        <v>0</v>
      </c>
      <c r="BF230" s="144">
        <f>IF(N230="znížená",J230,0)</f>
        <v>0</v>
      </c>
      <c r="BG230" s="144">
        <f>IF(N230="zákl. prenesená",J230,0)</f>
        <v>0</v>
      </c>
      <c r="BH230" s="144">
        <f>IF(N230="zníž. prenesená",J230,0)</f>
        <v>0</v>
      </c>
      <c r="BI230" s="144">
        <f>IF(N230="nulová",J230,0)</f>
        <v>0</v>
      </c>
      <c r="BJ230" s="13" t="s">
        <v>122</v>
      </c>
      <c r="BK230" s="144">
        <f>ROUND(I230*H230,2)</f>
        <v>0</v>
      </c>
      <c r="BL230" s="13" t="s">
        <v>121</v>
      </c>
      <c r="BM230" s="143" t="s">
        <v>439</v>
      </c>
    </row>
    <row r="231" spans="2:65" s="1" customFormat="1" ht="24.2" customHeight="1">
      <c r="B231" s="131"/>
      <c r="C231" s="132" t="s">
        <v>282</v>
      </c>
      <c r="D231" s="132" t="s">
        <v>117</v>
      </c>
      <c r="E231" s="133" t="s">
        <v>424</v>
      </c>
      <c r="F231" s="134" t="s">
        <v>425</v>
      </c>
      <c r="G231" s="135" t="s">
        <v>363</v>
      </c>
      <c r="H231" s="136">
        <v>30</v>
      </c>
      <c r="I231" s="159"/>
      <c r="J231" s="137">
        <f>ROUND(I231*H231,2)</f>
        <v>0</v>
      </c>
      <c r="K231" s="138"/>
      <c r="L231" s="25"/>
      <c r="M231" s="155" t="s">
        <v>1</v>
      </c>
      <c r="N231" s="156" t="s">
        <v>33</v>
      </c>
      <c r="O231" s="157">
        <v>0</v>
      </c>
      <c r="P231" s="157">
        <f>O231*H231</f>
        <v>0</v>
      </c>
      <c r="Q231" s="157">
        <v>0</v>
      </c>
      <c r="R231" s="157">
        <f>Q231*H231</f>
        <v>0</v>
      </c>
      <c r="S231" s="157">
        <v>0</v>
      </c>
      <c r="T231" s="158">
        <f>S231*H231</f>
        <v>0</v>
      </c>
      <c r="AR231" s="143" t="s">
        <v>121</v>
      </c>
      <c r="AT231" s="143" t="s">
        <v>117</v>
      </c>
      <c r="AU231" s="143" t="s">
        <v>74</v>
      </c>
      <c r="AY231" s="13" t="s">
        <v>115</v>
      </c>
      <c r="BE231" s="144">
        <f>IF(N231="základná",J231,0)</f>
        <v>0</v>
      </c>
      <c r="BF231" s="144">
        <f>IF(N231="znížená",J231,0)</f>
        <v>0</v>
      </c>
      <c r="BG231" s="144">
        <f>IF(N231="zákl. prenesená",J231,0)</f>
        <v>0</v>
      </c>
      <c r="BH231" s="144">
        <f>IF(N231="zníž. prenesená",J231,0)</f>
        <v>0</v>
      </c>
      <c r="BI231" s="144">
        <f>IF(N231="nulová",J231,0)</f>
        <v>0</v>
      </c>
      <c r="BJ231" s="13" t="s">
        <v>122</v>
      </c>
      <c r="BK231" s="144">
        <f>ROUND(I231*H231,2)</f>
        <v>0</v>
      </c>
      <c r="BL231" s="13" t="s">
        <v>121</v>
      </c>
      <c r="BM231" s="143" t="s">
        <v>440</v>
      </c>
    </row>
    <row r="232" spans="2:65" s="1" customFormat="1" ht="6.95" customHeight="1">
      <c r="B232" s="40"/>
      <c r="C232" s="41"/>
      <c r="D232" s="41"/>
      <c r="E232" s="41"/>
      <c r="F232" s="41"/>
      <c r="G232" s="41"/>
      <c r="H232" s="41"/>
      <c r="I232" s="41"/>
      <c r="J232" s="41"/>
      <c r="K232" s="41"/>
      <c r="L232" s="25"/>
    </row>
  </sheetData>
  <autoFilter ref="C131:K231" xr:uid="{00000000-0009-0000-0000-000002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Metadata/LabelInfo.xml><?xml version="1.0" encoding="utf-8"?>
<clbl:labelList xmlns:clbl="http://schemas.microsoft.com/office/2020/mipLabelMetadata">
  <clbl:label id="{c2332907-a3a7-49f7-8c30-bde89ea6dd47}" enabled="1" method="Standard" siteId="{8bc7db32-66af-4cdd-bbb3-d4653859677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Objekt1 - š.05100</vt:lpstr>
      <vt:lpstr>Objekt2 - š.05110</vt:lpstr>
      <vt:lpstr>'Objekt1 - š.05100'!Názvy_tlače</vt:lpstr>
      <vt:lpstr>'Objekt2 - š.05110'!Názvy_tlače</vt:lpstr>
      <vt:lpstr>'Rekapitulácia stavby'!Názvy_tlače</vt:lpstr>
      <vt:lpstr>'Objekt1 - š.05100'!Oblasť_tlače</vt:lpstr>
      <vt:lpstr>'Objekt2 - š.05110'!Oblasť_tlače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2025-06-24T09:59:55Z</dcterms:created>
  <dcterms:modified xsi:type="dcterms:W3CDTF">2025-07-01T12:56:42Z</dcterms:modified>
</cp:coreProperties>
</file>