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8_{C1DE5114-3C6A-4FD6-BFE3-B607D257572D}" xr6:coauthVersionLast="47" xr6:coauthVersionMax="47" xr10:uidLastSave="{00000000-0000-0000-0000-000000000000}"/>
  <bookViews>
    <workbookView xWindow="-120" yWindow="-120" windowWidth="38640" windowHeight="21240" firstSheet="1" activeTab="1" xr2:uid="{00000000-000D-0000-FFFF-FFFF00000000}"/>
  </bookViews>
  <sheets>
    <sheet name="Rekapitulácia stavby" sheetId="1" r:id="rId1"/>
    <sheet name="01 - Oprava strechy CHUV ..." sheetId="2" r:id="rId2"/>
  </sheets>
  <definedNames>
    <definedName name="_xlnm._FilterDatabase" localSheetId="1" hidden="1">'01 - Oprava strechy CHUV ...'!$C$123:$K$170</definedName>
    <definedName name="_xlnm.Print_Titles" localSheetId="1">'01 - Oprava strechy CHUV ...'!$123:$123</definedName>
    <definedName name="_xlnm.Print_Titles" localSheetId="0">'Rekapitulácia stavby'!$92:$92</definedName>
    <definedName name="_xlnm.Print_Area" localSheetId="1">'01 - Oprava strechy CHUV ...'!$C$4:$J$76,'01 - Oprava strechy CHUV ...'!$C$111:$J$170</definedName>
    <definedName name="_xlnm.Print_Area" localSheetId="0">'Rekapitulácia stavby'!$D$4:$AO$76,'Rekapitulácia stavby'!$C$82:$AQ$96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170" i="2"/>
  <c r="BH170" i="2"/>
  <c r="BG170" i="2"/>
  <c r="BE170" i="2"/>
  <c r="T170" i="2"/>
  <c r="T169" i="2"/>
  <c r="T168" i="2" s="1"/>
  <c r="R170" i="2"/>
  <c r="R169" i="2"/>
  <c r="R168" i="2"/>
  <c r="P170" i="2"/>
  <c r="P169" i="2" s="1"/>
  <c r="P168" i="2" s="1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P156" i="2" s="1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39" i="2"/>
  <c r="BH139" i="2"/>
  <c r="BG139" i="2"/>
  <c r="BE139" i="2"/>
  <c r="T139" i="2"/>
  <c r="T138" i="2"/>
  <c r="R139" i="2"/>
  <c r="R138" i="2" s="1"/>
  <c r="P139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F118" i="2"/>
  <c r="E116" i="2"/>
  <c r="F89" i="2"/>
  <c r="E87" i="2"/>
  <c r="J24" i="2"/>
  <c r="E24" i="2"/>
  <c r="J92" i="2"/>
  <c r="J23" i="2"/>
  <c r="J21" i="2"/>
  <c r="E21" i="2"/>
  <c r="J120" i="2"/>
  <c r="J20" i="2"/>
  <c r="J18" i="2"/>
  <c r="E18" i="2"/>
  <c r="F121" i="2"/>
  <c r="J17" i="2"/>
  <c r="J15" i="2"/>
  <c r="E15" i="2"/>
  <c r="F120" i="2"/>
  <c r="J14" i="2"/>
  <c r="J118" i="2"/>
  <c r="E7" i="2"/>
  <c r="E114" i="2" s="1"/>
  <c r="L90" i="1"/>
  <c r="AM90" i="1"/>
  <c r="AM89" i="1"/>
  <c r="L89" i="1"/>
  <c r="AM87" i="1"/>
  <c r="L87" i="1"/>
  <c r="L85" i="1"/>
  <c r="L84" i="1"/>
  <c r="BK165" i="2"/>
  <c r="BK162" i="2"/>
  <c r="BK159" i="2"/>
  <c r="J153" i="2"/>
  <c r="BK149" i="2"/>
  <c r="J146" i="2"/>
  <c r="J143" i="2"/>
  <c r="J135" i="2"/>
  <c r="J128" i="2"/>
  <c r="J166" i="2"/>
  <c r="BK161" i="2"/>
  <c r="J157" i="2"/>
  <c r="BK152" i="2"/>
  <c r="BK145" i="2"/>
  <c r="BK137" i="2"/>
  <c r="J132" i="2"/>
  <c r="BK127" i="2"/>
  <c r="BK134" i="2"/>
  <c r="J170" i="2"/>
  <c r="BK164" i="2"/>
  <c r="BK160" i="2"/>
  <c r="BK155" i="2"/>
  <c r="J151" i="2"/>
  <c r="BK147" i="2"/>
  <c r="BK139" i="2"/>
  <c r="J133" i="2"/>
  <c r="J127" i="2"/>
  <c r="J165" i="2"/>
  <c r="J158" i="2"/>
  <c r="BK153" i="2"/>
  <c r="J149" i="2"/>
  <c r="BK144" i="2"/>
  <c r="J136" i="2"/>
  <c r="BK133" i="2"/>
  <c r="BK136" i="2"/>
  <c r="BK130" i="2"/>
  <c r="J167" i="2"/>
  <c r="BK163" i="2"/>
  <c r="J161" i="2"/>
  <c r="BK158" i="2"/>
  <c r="J154" i="2"/>
  <c r="BK150" i="2"/>
  <c r="J147" i="2"/>
  <c r="J144" i="2"/>
  <c r="J137" i="2"/>
  <c r="J131" i="2"/>
  <c r="BK167" i="2"/>
  <c r="J163" i="2"/>
  <c r="J159" i="2"/>
  <c r="BK154" i="2"/>
  <c r="J150" i="2"/>
  <c r="BK146" i="2"/>
  <c r="J142" i="2"/>
  <c r="J134" i="2"/>
  <c r="J129" i="2"/>
  <c r="BK142" i="2"/>
  <c r="BK131" i="2"/>
  <c r="BK166" i="2"/>
  <c r="J162" i="2"/>
  <c r="BK157" i="2"/>
  <c r="J152" i="2"/>
  <c r="J148" i="2"/>
  <c r="J145" i="2"/>
  <c r="J139" i="2"/>
  <c r="BK129" i="2"/>
  <c r="BK170" i="2"/>
  <c r="J164" i="2"/>
  <c r="J160" i="2"/>
  <c r="J155" i="2"/>
  <c r="BK151" i="2"/>
  <c r="BK148" i="2"/>
  <c r="BK143" i="2"/>
  <c r="BK135" i="2"/>
  <c r="J130" i="2"/>
  <c r="BK128" i="2"/>
  <c r="BK132" i="2"/>
  <c r="AS94" i="1"/>
  <c r="P126" i="2" l="1"/>
  <c r="P125" i="2"/>
  <c r="T126" i="2"/>
  <c r="T125" i="2"/>
  <c r="P141" i="2"/>
  <c r="P140" i="2" s="1"/>
  <c r="P124" i="2" s="1"/>
  <c r="AU95" i="1" s="1"/>
  <c r="AU94" i="1" s="1"/>
  <c r="T141" i="2"/>
  <c r="R156" i="2"/>
  <c r="BK126" i="2"/>
  <c r="J126" i="2" s="1"/>
  <c r="J98" i="2" s="1"/>
  <c r="R126" i="2"/>
  <c r="R125" i="2"/>
  <c r="BK141" i="2"/>
  <c r="J141" i="2" s="1"/>
  <c r="J101" i="2" s="1"/>
  <c r="R141" i="2"/>
  <c r="R140" i="2"/>
  <c r="BK156" i="2"/>
  <c r="J156" i="2"/>
  <c r="J102" i="2"/>
  <c r="T156" i="2"/>
  <c r="BK169" i="2"/>
  <c r="J169" i="2"/>
  <c r="J104" i="2"/>
  <c r="BK138" i="2"/>
  <c r="J138" i="2" s="1"/>
  <c r="J99" i="2" s="1"/>
  <c r="E85" i="2"/>
  <c r="F91" i="2"/>
  <c r="J91" i="2"/>
  <c r="J121" i="2"/>
  <c r="BF128" i="2"/>
  <c r="BF129" i="2"/>
  <c r="BF131" i="2"/>
  <c r="BF132" i="2"/>
  <c r="BF134" i="2"/>
  <c r="BF137" i="2"/>
  <c r="BF142" i="2"/>
  <c r="BF143" i="2"/>
  <c r="BF127" i="2"/>
  <c r="BF130" i="2"/>
  <c r="BF133" i="2"/>
  <c r="BF135" i="2"/>
  <c r="BF139" i="2"/>
  <c r="BF144" i="2"/>
  <c r="BF149" i="2"/>
  <c r="BF154" i="2"/>
  <c r="BF157" i="2"/>
  <c r="BF158" i="2"/>
  <c r="BF159" i="2"/>
  <c r="BF162" i="2"/>
  <c r="BF163" i="2"/>
  <c r="BF165" i="2"/>
  <c r="BF167" i="2"/>
  <c r="BF170" i="2"/>
  <c r="J89" i="2"/>
  <c r="F92" i="2"/>
  <c r="BF136" i="2"/>
  <c r="BF145" i="2"/>
  <c r="BF146" i="2"/>
  <c r="BF147" i="2"/>
  <c r="BF148" i="2"/>
  <c r="BF150" i="2"/>
  <c r="BF151" i="2"/>
  <c r="BF152" i="2"/>
  <c r="BF153" i="2"/>
  <c r="BF155" i="2"/>
  <c r="BF160" i="2"/>
  <c r="BF161" i="2"/>
  <c r="BF164" i="2"/>
  <c r="BF166" i="2"/>
  <c r="F37" i="2"/>
  <c r="BD95" i="1" s="1"/>
  <c r="BD94" i="1" s="1"/>
  <c r="W33" i="1" s="1"/>
  <c r="J33" i="2"/>
  <c r="AV95" i="1" s="1"/>
  <c r="F35" i="2"/>
  <c r="BB95" i="1"/>
  <c r="BB94" i="1"/>
  <c r="W31" i="1" s="1"/>
  <c r="F33" i="2"/>
  <c r="AZ95" i="1"/>
  <c r="AZ94" i="1"/>
  <c r="AV94" i="1" s="1"/>
  <c r="AK29" i="1" s="1"/>
  <c r="F36" i="2"/>
  <c r="BC95" i="1"/>
  <c r="BC94" i="1" s="1"/>
  <c r="W32" i="1" s="1"/>
  <c r="T140" i="2" l="1"/>
  <c r="T124" i="2" s="1"/>
  <c r="R124" i="2"/>
  <c r="BK125" i="2"/>
  <c r="J125" i="2"/>
  <c r="J97" i="2" s="1"/>
  <c r="BK140" i="2"/>
  <c r="J140" i="2"/>
  <c r="J100" i="2"/>
  <c r="BK168" i="2"/>
  <c r="J168" i="2"/>
  <c r="J103" i="2"/>
  <c r="AY94" i="1"/>
  <c r="AW95" i="1"/>
  <c r="AT95" i="1" s="1"/>
  <c r="AX94" i="1"/>
  <c r="W29" i="1"/>
  <c r="BA95" i="1"/>
  <c r="BA94" i="1" s="1"/>
  <c r="W30" i="1" s="1"/>
  <c r="BK124" i="2" l="1"/>
  <c r="J124" i="2"/>
  <c r="AG95" i="1"/>
  <c r="AG94" i="1" s="1"/>
  <c r="AK26" i="1" s="1"/>
  <c r="AW94" i="1"/>
  <c r="AK30" i="1"/>
  <c r="AK35" i="1" l="1"/>
  <c r="J39" i="2"/>
  <c r="J96" i="2"/>
  <c r="AN95" i="1"/>
  <c r="AT94" i="1"/>
  <c r="AN94" i="1"/>
</calcChain>
</file>

<file path=xl/sharedStrings.xml><?xml version="1.0" encoding="utf-8"?>
<sst xmlns="http://schemas.openxmlformats.org/spreadsheetml/2006/main" count="830" uniqueCount="258">
  <si>
    <t>Export Komplet</t>
  </si>
  <si>
    <t/>
  </si>
  <si>
    <t>2.0</t>
  </si>
  <si>
    <t>False</t>
  </si>
  <si>
    <t>{63232b80-f080-49ba-85cc-cc8987c203ff}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</si>
  <si>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</si>
  <si>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</si>
  <si>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</si>
  <si>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</si>
  <si>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</si>
  <si>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0,001</t>
  </si>
  <si>
    <t>Kód:</t>
  </si>
  <si>
    <t>Stavba:</t>
  </si>
  <si>
    <t>MHTH - Strecha CHÚV nad rampou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</si>
  <si>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</si>
  <si>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</si>
  <si>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</si>
  <si>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</si>
  <si>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</si>
  <si>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</si>
  <si>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</si>
  <si>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</si>
  <si>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</si>
  <si>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</si>
  <si>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</si>
  <si>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</si>
  <si>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</si>
  <si>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</si>
  <si>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</si>
  <si>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</si>
  <si>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</si>
  <si>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</si>
  <si>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</si>
  <si>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</si>
  <si>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</si>
  <si>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</si>
  <si>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</si>
  <si>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</si>
  <si>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</si>
  <si>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</si>
  <si>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</si>
  <si>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</si>
  <si>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</si>
  <si>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</si>
  <si>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</si>
  <si>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</si>
  <si>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</si>
  <si>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</si>
  <si>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</si>
  <si>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</si>
  <si>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</si>
  <si>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</si>
  <si>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</si>
  <si>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</si>
  <si>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</si>
  <si>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</si>
  <si>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</si>
  <si>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</si>
  <si>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</si>
  <si>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</si>
  <si>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</si>
  <si>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</si>
  <si>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</si>
  <si>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</si>
  <si>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</si>
  <si>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</si>
  <si>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</si>
  <si>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</si>
  <si>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</si>
  <si>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</si>
  <si>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</si>
  <si>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</si>
  <si>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</si>
  <si>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Oprava strechy CHUV nad rampou</t>
  </si>
  <si>
    <t>STA</t>
  </si>
  <si>
    <t>1</t>
  </si>
  <si>
    <t>{f9933be6-e05b-412c-a373-8b054d36c0af}</t>
  </si>
  <si>
    <t>KRYCÍ LIST ROZPOČTU</t>
  </si>
  <si>
    <t>Objekt:</t>
  </si>
  <si>
    <t>01 - Oprava časti strechy CHÚV nad rampou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</si>
  <si>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</si>
  <si>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</si>
  <si>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</si>
  <si>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</si>
  <si>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</si>
  <si>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</si>
  <si>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</si>
  <si>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</si>
  <si>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</si>
  <si>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</si>
  <si>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764 - Konštrukcie klampiarske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</si>
  <si>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</si>
  <si>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</si>
  <si>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</si>
  <si>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</si>
  <si>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</si>
  <si>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</si>
  <si>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</si>
  <si>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</si>
  <si>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</si>
  <si>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</si>
  <si>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</si>
  <si>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</si>
  <si>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</si>
  <si>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</si>
  <si>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</si>
  <si>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</si>
  <si>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</si>
  <si>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</si>
  <si>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</si>
  <si>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</si>
  <si>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216904111</t>
  </si>
  <si>
    <t>Očistenie plôch tlakovou vodou</t>
  </si>
  <si>
    <t>m2</t>
  </si>
  <si>
    <t>4</t>
  </si>
  <si>
    <t>2</t>
  </si>
  <si>
    <t>952901221</t>
  </si>
  <si>
    <t>Vyčistenie plochy priemyselných objektov - vypratanie staveniska</t>
  </si>
  <si>
    <t>3</t>
  </si>
  <si>
    <t>979011111</t>
  </si>
  <si>
    <t>Zvislá doprava sutiny a vybúraných hmôt za prvé podlažie nad alebo pod základným podlažím</t>
  </si>
  <si>
    <t>t</t>
  </si>
  <si>
    <t>6</t>
  </si>
  <si>
    <t>979011121</t>
  </si>
  <si>
    <t>Zvislá doprava sutiny a vybúraných hmôt za každé ďalšie podlažie</t>
  </si>
  <si>
    <t>8</t>
  </si>
  <si>
    <t>5</t>
  </si>
  <si>
    <t>979081111</t>
  </si>
  <si>
    <t>Odvoz sutiny a vybúraných hmôt na skládku do 1 km</t>
  </si>
  <si>
    <t>10</t>
  </si>
  <si>
    <t>979081121</t>
  </si>
  <si>
    <t>Odvoz sutiny a vybúraných hmôt na skládku za každý ďalší 1 km</t>
  </si>
  <si>
    <t>12</t>
  </si>
  <si>
    <t>7</t>
  </si>
  <si>
    <t>979082111</t>
  </si>
  <si>
    <t>Vnútrostavenisková doprava sutiny a vybúraných hmôt do 10 m</t>
  </si>
  <si>
    <t>14</t>
  </si>
  <si>
    <t>979082121</t>
  </si>
  <si>
    <t>Vnútrostavenisková doprava sutiny a vybúraných hmôt za každých ďalších 5 m</t>
  </si>
  <si>
    <t>16</t>
  </si>
  <si>
    <t>979087213</t>
  </si>
  <si>
    <t>Nakladanie na dopravné prostriedky pre vodorovnú dopravu vybúraných hmôt</t>
  </si>
  <si>
    <t>18</t>
  </si>
  <si>
    <t>979089012</t>
  </si>
  <si>
    <t>Poplatok za skladovanie - betón, tehly, dlaždice (17 01 ), ostatné</t>
  </si>
  <si>
    <t>20</t>
  </si>
  <si>
    <t>979089212.S</t>
  </si>
  <si>
    <t>Poplatok za skládku - bitúmenové zmesi, uholný decht, dechtové výrobky (17 03), ostatné</t>
  </si>
  <si>
    <t>908183337</t>
  </si>
  <si>
    <t>99</t>
  </si>
  <si>
    <t>Presun hmôt HSV</t>
  </si>
  <si>
    <t>999281112</t>
  </si>
  <si>
    <t>Presun hmôt pre opravy a údržbu objektov vrátane vonkajších plášťov výšky do 36 m</t>
  </si>
  <si>
    <t>24</t>
  </si>
  <si>
    <t>PSV</t>
  </si>
  <si>
    <t>Práce a dodávky PSV</t>
  </si>
  <si>
    <t>712</t>
  </si>
  <si>
    <t>Izolácie striech, povlakové krytiny</t>
  </si>
  <si>
    <t>13</t>
  </si>
  <si>
    <t>712300832</t>
  </si>
  <si>
    <t>Odstránenie povlakovej krytiny na strechách plochých 10° dvojvrstvovej,  -0,01000t</t>
  </si>
  <si>
    <t>26</t>
  </si>
  <si>
    <t>776990105</t>
  </si>
  <si>
    <t>Vysávanie podkladu pred kladením krytiny</t>
  </si>
  <si>
    <t>28</t>
  </si>
  <si>
    <t>15</t>
  </si>
  <si>
    <t>712311101</t>
  </si>
  <si>
    <t>Zhotovenie povlakovej krytiny striech plochých do 10° za studena náterom penetračným</t>
  </si>
  <si>
    <t>30</t>
  </si>
  <si>
    <t>M</t>
  </si>
  <si>
    <t>1116315000</t>
  </si>
  <si>
    <t>Lak asfaltový ALT-RENOLAK v sudoch</t>
  </si>
  <si>
    <t>32</t>
  </si>
  <si>
    <t>17</t>
  </si>
  <si>
    <t>712341559</t>
  </si>
  <si>
    <t>Zhotovenie povlak. krytiny striech plochých do 10° pásmi pritav. NAIP na celej ploche, oxidované pásy</t>
  </si>
  <si>
    <t>34</t>
  </si>
  <si>
    <t>628320000100</t>
  </si>
  <si>
    <t>Pás asfaltový GLASBIT G 200 S 40 pre spodné vrstvy hydroizolačných systémov</t>
  </si>
  <si>
    <t>36</t>
  </si>
  <si>
    <t>19</t>
  </si>
  <si>
    <t>712370020</t>
  </si>
  <si>
    <t>Zhotovenie povlakovej krytiny striech plochých do 10° PVC fóliou celoplošne lepenou s lepením spoju</t>
  </si>
  <si>
    <t>38</t>
  </si>
  <si>
    <t>283220002900</t>
  </si>
  <si>
    <t>Strešná hydroizolačná fólia PVC SIKAplan  SGK 1.5, rozmer 2x15 m, pre lepený systém, farba svetlosivá, SIKA</t>
  </si>
  <si>
    <t>40</t>
  </si>
  <si>
    <t>21</t>
  </si>
  <si>
    <t>247410002600</t>
  </si>
  <si>
    <t>Lepidlo SIKA Trocal C 300 na báze polyuretánu, pre strešné hydroizolácie, 6 kg</t>
  </si>
  <si>
    <t>bal</t>
  </si>
  <si>
    <t>42</t>
  </si>
  <si>
    <t>22</t>
  </si>
  <si>
    <t>712973890</t>
  </si>
  <si>
    <t>Detaily k termoplastom všeobecne, oplechovanie okraja odkvapovou lištou z hrubopolpast. plechu RŠ 250 mm</t>
  </si>
  <si>
    <t>m</t>
  </si>
  <si>
    <t>44</t>
  </si>
  <si>
    <t>311690001000</t>
  </si>
  <si>
    <t>Rozperný nit do betónu</t>
  </si>
  <si>
    <t>ks</t>
  </si>
  <si>
    <t>46</t>
  </si>
  <si>
    <t>712362701</t>
  </si>
  <si>
    <t>Zhotovenie povlakovej krytiny striech plochých do 10° zosilnenie spojov pásikom fólie</t>
  </si>
  <si>
    <t>48</t>
  </si>
  <si>
    <t>25</t>
  </si>
  <si>
    <t>50</t>
  </si>
  <si>
    <t>998712204</t>
  </si>
  <si>
    <t>Presun hmôt pre izoláciu povlakovej krytiny v objektoch výšky nad 24 do 36 m</t>
  </si>
  <si>
    <t>%</t>
  </si>
  <si>
    <t>52</t>
  </si>
  <si>
    <t>764</t>
  </si>
  <si>
    <t>Konštrukcie klampiarske</t>
  </si>
  <si>
    <t>27</t>
  </si>
  <si>
    <t>764430410</t>
  </si>
  <si>
    <t>Oplechovanie muriva a atík z pozinkovaného farbeného PZf plechu, vrátane rohov r.š. 250 mm</t>
  </si>
  <si>
    <t>54</t>
  </si>
  <si>
    <t>764454803</t>
  </si>
  <si>
    <t>Demontáž odpadových rúr kruhových, s priemerom do 150 mm,  -0,00356t</t>
  </si>
  <si>
    <t>56</t>
  </si>
  <si>
    <t>29</t>
  </si>
  <si>
    <t>764352810</t>
  </si>
  <si>
    <t>Demontáž žľabov pododkvapových polkruhových so sklonom do 30st. rš 330 mm,  -0,00330t</t>
  </si>
  <si>
    <t>58</t>
  </si>
  <si>
    <t>764359810</t>
  </si>
  <si>
    <t>Demontáž kotlíka kónického, so sklonom žľabu do 30st.,  -0,00110t</t>
  </si>
  <si>
    <t>60</t>
  </si>
  <si>
    <t>31</t>
  </si>
  <si>
    <t>764751113</t>
  </si>
  <si>
    <t>Odpadová rúra kruhová, poplast.plech</t>
  </si>
  <si>
    <t>62</t>
  </si>
  <si>
    <t>764751133</t>
  </si>
  <si>
    <t>Koleno odpadovej rúry, popl.plech</t>
  </si>
  <si>
    <t>64</t>
  </si>
  <si>
    <t>33</t>
  </si>
  <si>
    <t>764751167</t>
  </si>
  <si>
    <t>Medzikus k odkvapovej rúre , popl.plech</t>
  </si>
  <si>
    <t>66</t>
  </si>
  <si>
    <t>764761123</t>
  </si>
  <si>
    <t>Žľab pododkvapový polkruhový, vrátane čela, hákov, rohov, kútov poplast.plech</t>
  </si>
  <si>
    <t>68</t>
  </si>
  <si>
    <t>35</t>
  </si>
  <si>
    <t>764761233</t>
  </si>
  <si>
    <t>Žľabový kotlík k polkruhovým žľabom, poplast.plech</t>
  </si>
  <si>
    <t>70</t>
  </si>
  <si>
    <t>764430810</t>
  </si>
  <si>
    <t>Demontáž oplechovania múrov a nadmuroviek rš do 250 mm,  -0,00142t</t>
  </si>
  <si>
    <t>72</t>
  </si>
  <si>
    <t>37</t>
  </si>
  <si>
    <t>998764204</t>
  </si>
  <si>
    <t>Presun hmôt pre konštrukcie klampiarske v objektoch výšky nad 24 do 36 m</t>
  </si>
  <si>
    <t>74</t>
  </si>
  <si>
    <t>Práce a dodávky M</t>
  </si>
  <si>
    <t>21-M</t>
  </si>
  <si>
    <t>Elektromontáže</t>
  </si>
  <si>
    <t>21022 01</t>
  </si>
  <si>
    <t>Demontáž a spätná montáž bleskozvodu</t>
  </si>
  <si>
    <t>súbor</t>
  </si>
  <si>
    <t>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</si>
</sst>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9"/>
      <color theme="1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>
      <selection activeCell="J96" sqref="J96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73" t="s">
        <v>5</v>
      </c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155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R5" s="16"/>
      <c r="BS5" s="13" t="s">
        <v>6</v>
      </c>
    </row>
    <row r="6" spans="1:74" ht="36.950000000000003" customHeight="1">
      <c r="B6" s="16"/>
      <c r="D6" s="21" t="s">
        <v>12</v>
      </c>
      <c r="K6" s="157" t="s">
        <v>13</v>
      </c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R6" s="16"/>
      <c r="BS6" s="13" t="s">
        <v>6</v>
      </c>
    </row>
    <row r="7" spans="1:74" ht="12" customHeight="1">
      <c r="B7" s="16"/>
      <c r="D7" s="22" t="s">
        <v>14</v>
      </c>
      <c r="K7" s="20" t="s">
        <v>1</v>
      </c>
      <c r="AK7" s="22" t="s">
        <v>15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16</v>
      </c>
      <c r="K8" s="20" t="s">
        <v>17</v>
      </c>
      <c r="AK8" s="22" t="s">
        <v>18</v>
      </c>
      <c r="AN8" s="20"/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19</v>
      </c>
      <c r="AK10" s="22" t="s">
        <v>20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17</v>
      </c>
      <c r="AK11" s="22" t="s">
        <v>21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22</v>
      </c>
      <c r="AK13" s="22" t="s">
        <v>20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17</v>
      </c>
      <c r="AK14" s="22" t="s">
        <v>21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23</v>
      </c>
      <c r="AK16" s="22" t="s">
        <v>20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17</v>
      </c>
      <c r="AK17" s="22" t="s">
        <v>21</v>
      </c>
      <c r="AN17" s="20" t="s">
        <v>1</v>
      </c>
      <c r="AR17" s="16"/>
      <c r="BS17" s="13" t="s">
        <v>24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25</v>
      </c>
      <c r="AK19" s="22" t="s">
        <v>20</v>
      </c>
      <c r="AN19" s="20" t="s">
        <v>1</v>
      </c>
      <c r="AR19" s="16"/>
      <c r="BS19" s="13" t="s">
        <v>6</v>
      </c>
    </row>
    <row r="20" spans="2:71" ht="18.399999999999999" customHeight="1">
      <c r="B20" s="16"/>
      <c r="E20" s="20" t="s">
        <v>17</v>
      </c>
      <c r="AK20" s="22" t="s">
        <v>21</v>
      </c>
      <c r="AN20" s="20" t="s">
        <v>1</v>
      </c>
      <c r="AR20" s="16"/>
      <c r="BS20" s="13" t="s">
        <v>24</v>
      </c>
    </row>
    <row r="21" spans="2:71" ht="6.95" customHeight="1">
      <c r="B21" s="16"/>
      <c r="AR21" s="16"/>
    </row>
    <row r="22" spans="2:71" ht="12" customHeight="1">
      <c r="B22" s="16"/>
      <c r="D22" s="22" t="s">
        <v>26</v>
      </c>
      <c r="AR22" s="16"/>
    </row>
    <row r="23" spans="2:71" ht="16.5" customHeight="1">
      <c r="B23" s="16"/>
      <c r="E23" s="158" t="s">
        <v>1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27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59">
        <f>ROUND(AG94,2)</f>
        <v>0</v>
      </c>
      <c r="AL26" s="160"/>
      <c r="AM26" s="160"/>
      <c r="AN26" s="160"/>
      <c r="AO26" s="160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61" t="s">
        <v>28</v>
      </c>
      <c r="M28" s="161"/>
      <c r="N28" s="161"/>
      <c r="O28" s="161"/>
      <c r="P28" s="161"/>
      <c r="W28" s="161" t="s">
        <v>29</v>
      </c>
      <c r="X28" s="161"/>
      <c r="Y28" s="161"/>
      <c r="Z28" s="161"/>
      <c r="AA28" s="161"/>
      <c r="AB28" s="161"/>
      <c r="AC28" s="161"/>
      <c r="AD28" s="161"/>
      <c r="AE28" s="161"/>
      <c r="AK28" s="161" t="s">
        <v>30</v>
      </c>
      <c r="AL28" s="161"/>
      <c r="AM28" s="161"/>
      <c r="AN28" s="161"/>
      <c r="AO28" s="161"/>
      <c r="AR28" s="25"/>
    </row>
    <row r="29" spans="2:71" s="2" customFormat="1" ht="14.45" customHeight="1">
      <c r="B29" s="29"/>
      <c r="D29" s="22" t="s">
        <v>31</v>
      </c>
      <c r="F29" s="30" t="s">
        <v>32</v>
      </c>
      <c r="L29" s="164">
        <v>0.23</v>
      </c>
      <c r="M29" s="163"/>
      <c r="N29" s="163"/>
      <c r="O29" s="163"/>
      <c r="P29" s="163"/>
      <c r="Q29" s="31"/>
      <c r="R29" s="31"/>
      <c r="S29" s="31"/>
      <c r="T29" s="31"/>
      <c r="U29" s="31"/>
      <c r="V29" s="31"/>
      <c r="W29" s="162">
        <f>ROUND(AZ94, 2)</f>
        <v>0</v>
      </c>
      <c r="X29" s="163"/>
      <c r="Y29" s="163"/>
      <c r="Z29" s="163"/>
      <c r="AA29" s="163"/>
      <c r="AB29" s="163"/>
      <c r="AC29" s="163"/>
      <c r="AD29" s="163"/>
      <c r="AE29" s="163"/>
      <c r="AF29" s="31"/>
      <c r="AG29" s="31"/>
      <c r="AH29" s="31"/>
      <c r="AI29" s="31"/>
      <c r="AJ29" s="31"/>
      <c r="AK29" s="162">
        <f>ROUND(AV94, 2)</f>
        <v>0</v>
      </c>
      <c r="AL29" s="163"/>
      <c r="AM29" s="163"/>
      <c r="AN29" s="163"/>
      <c r="AO29" s="163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5" customHeight="1">
      <c r="B30" s="29"/>
      <c r="F30" s="30" t="s">
        <v>33</v>
      </c>
      <c r="L30" s="167">
        <v>0.23</v>
      </c>
      <c r="M30" s="166"/>
      <c r="N30" s="166"/>
      <c r="O30" s="166"/>
      <c r="P30" s="166"/>
      <c r="W30" s="165">
        <f>ROUND(BA94, 2)</f>
        <v>0</v>
      </c>
      <c r="X30" s="166"/>
      <c r="Y30" s="166"/>
      <c r="Z30" s="166"/>
      <c r="AA30" s="166"/>
      <c r="AB30" s="166"/>
      <c r="AC30" s="166"/>
      <c r="AD30" s="166"/>
      <c r="AE30" s="166"/>
      <c r="AK30" s="165">
        <f>ROUND(AW94, 2)</f>
        <v>0</v>
      </c>
      <c r="AL30" s="166"/>
      <c r="AM30" s="166"/>
      <c r="AN30" s="166"/>
      <c r="AO30" s="166"/>
      <c r="AR30" s="29"/>
    </row>
    <row r="31" spans="2:71" s="2" customFormat="1" ht="14.45" hidden="1" customHeight="1">
      <c r="B31" s="29"/>
      <c r="F31" s="22" t="s">
        <v>34</v>
      </c>
      <c r="L31" s="167">
        <v>0.23</v>
      </c>
      <c r="M31" s="166"/>
      <c r="N31" s="166"/>
      <c r="O31" s="166"/>
      <c r="P31" s="166"/>
      <c r="W31" s="165">
        <f>ROUND(BB94, 2)</f>
        <v>0</v>
      </c>
      <c r="X31" s="166"/>
      <c r="Y31" s="166"/>
      <c r="Z31" s="166"/>
      <c r="AA31" s="166"/>
      <c r="AB31" s="166"/>
      <c r="AC31" s="166"/>
      <c r="AD31" s="166"/>
      <c r="AE31" s="166"/>
      <c r="AK31" s="165">
        <v>0</v>
      </c>
      <c r="AL31" s="166"/>
      <c r="AM31" s="166"/>
      <c r="AN31" s="166"/>
      <c r="AO31" s="166"/>
      <c r="AR31" s="29"/>
    </row>
    <row r="32" spans="2:71" s="2" customFormat="1" ht="14.45" hidden="1" customHeight="1">
      <c r="B32" s="29"/>
      <c r="F32" s="22" t="s">
        <v>35</v>
      </c>
      <c r="L32" s="167">
        <v>0.23</v>
      </c>
      <c r="M32" s="166"/>
      <c r="N32" s="166"/>
      <c r="O32" s="166"/>
      <c r="P32" s="166"/>
      <c r="W32" s="165">
        <f>ROUND(BC94, 2)</f>
        <v>0</v>
      </c>
      <c r="X32" s="166"/>
      <c r="Y32" s="166"/>
      <c r="Z32" s="166"/>
      <c r="AA32" s="166"/>
      <c r="AB32" s="166"/>
      <c r="AC32" s="166"/>
      <c r="AD32" s="166"/>
      <c r="AE32" s="166"/>
      <c r="AK32" s="165">
        <v>0</v>
      </c>
      <c r="AL32" s="166"/>
      <c r="AM32" s="166"/>
      <c r="AN32" s="166"/>
      <c r="AO32" s="166"/>
      <c r="AR32" s="29"/>
    </row>
    <row r="33" spans="2:52" s="2" customFormat="1" ht="14.45" hidden="1" customHeight="1">
      <c r="B33" s="29"/>
      <c r="F33" s="30" t="s">
        <v>36</v>
      </c>
      <c r="L33" s="164">
        <v>0</v>
      </c>
      <c r="M33" s="163"/>
      <c r="N33" s="163"/>
      <c r="O33" s="163"/>
      <c r="P33" s="163"/>
      <c r="Q33" s="31"/>
      <c r="R33" s="31"/>
      <c r="S33" s="31"/>
      <c r="T33" s="31"/>
      <c r="U33" s="31"/>
      <c r="V33" s="31"/>
      <c r="W33" s="162">
        <f>ROUND(BD94, 2)</f>
        <v>0</v>
      </c>
      <c r="X33" s="163"/>
      <c r="Y33" s="163"/>
      <c r="Z33" s="163"/>
      <c r="AA33" s="163"/>
      <c r="AB33" s="163"/>
      <c r="AC33" s="163"/>
      <c r="AD33" s="163"/>
      <c r="AE33" s="163"/>
      <c r="AF33" s="31"/>
      <c r="AG33" s="31"/>
      <c r="AH33" s="31"/>
      <c r="AI33" s="31"/>
      <c r="AJ33" s="31"/>
      <c r="AK33" s="162">
        <v>0</v>
      </c>
      <c r="AL33" s="163"/>
      <c r="AM33" s="163"/>
      <c r="AN33" s="163"/>
      <c r="AO33" s="163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5" customHeight="1">
      <c r="B34" s="25"/>
      <c r="AR34" s="25"/>
    </row>
    <row r="35" spans="2:52" s="1" customFormat="1" ht="25.9" customHeight="1">
      <c r="B35" s="25"/>
      <c r="C35" s="33"/>
      <c r="D35" s="34" t="s">
        <v>37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38</v>
      </c>
      <c r="U35" s="35"/>
      <c r="V35" s="35"/>
      <c r="W35" s="35"/>
      <c r="X35" s="188" t="s">
        <v>39</v>
      </c>
      <c r="Y35" s="189"/>
      <c r="Z35" s="189"/>
      <c r="AA35" s="189"/>
      <c r="AB35" s="189"/>
      <c r="AC35" s="35"/>
      <c r="AD35" s="35"/>
      <c r="AE35" s="35"/>
      <c r="AF35" s="35"/>
      <c r="AG35" s="35"/>
      <c r="AH35" s="35"/>
      <c r="AI35" s="35"/>
      <c r="AJ35" s="35"/>
      <c r="AK35" s="190">
        <f>SUM(AK26:AK33)</f>
        <v>0</v>
      </c>
      <c r="AL35" s="189"/>
      <c r="AM35" s="189"/>
      <c r="AN35" s="189"/>
      <c r="AO35" s="191"/>
      <c r="AP35" s="33"/>
      <c r="AQ35" s="33"/>
      <c r="AR35" s="25"/>
    </row>
    <row r="36" spans="2:52" s="1" customFormat="1" ht="6.95" customHeight="1">
      <c r="B36" s="25"/>
      <c r="AR36" s="25"/>
    </row>
    <row r="37" spans="2:52" s="1" customFormat="1" ht="14.45" customHeight="1">
      <c r="B37" s="25"/>
      <c r="AR37" s="25"/>
    </row>
    <row r="38" spans="2:52" ht="14.45" customHeight="1">
      <c r="B38" s="16"/>
      <c r="AR38" s="16"/>
    </row>
    <row r="39" spans="2:52" ht="14.45" customHeight="1">
      <c r="B39" s="16"/>
      <c r="AR39" s="16"/>
    </row>
    <row r="40" spans="2:52" ht="14.45" customHeight="1">
      <c r="B40" s="16"/>
      <c r="AR40" s="16"/>
    </row>
    <row r="41" spans="2:52" ht="14.45" customHeight="1">
      <c r="B41" s="16"/>
      <c r="AR41" s="16"/>
    </row>
    <row r="42" spans="2:52" ht="14.45" customHeight="1">
      <c r="B42" s="16"/>
      <c r="AR42" s="16"/>
    </row>
    <row r="43" spans="2:52" ht="14.45" customHeight="1">
      <c r="B43" s="16"/>
      <c r="AR43" s="16"/>
    </row>
    <row r="44" spans="2:52" ht="14.45" customHeight="1">
      <c r="B44" s="16"/>
      <c r="AR44" s="16"/>
    </row>
    <row r="45" spans="2:52" ht="14.45" customHeight="1">
      <c r="B45" s="16"/>
      <c r="AR45" s="16"/>
    </row>
    <row r="46" spans="2:52" ht="14.45" customHeight="1">
      <c r="B46" s="16"/>
      <c r="AR46" s="16"/>
    </row>
    <row r="47" spans="2:52" ht="14.45" customHeight="1">
      <c r="B47" s="16"/>
      <c r="AR47" s="16"/>
    </row>
    <row r="48" spans="2:52" ht="14.45" customHeight="1">
      <c r="B48" s="16"/>
      <c r="AR48" s="16"/>
    </row>
    <row r="49" spans="2:44" s="1" customFormat="1" ht="14.45" customHeight="1">
      <c r="B49" s="25"/>
      <c r="D49" s="37" t="s">
        <v>40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41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9" t="s">
        <v>42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43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42</v>
      </c>
      <c r="AI60" s="27"/>
      <c r="AJ60" s="27"/>
      <c r="AK60" s="27"/>
      <c r="AL60" s="27"/>
      <c r="AM60" s="39" t="s">
        <v>43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7" t="s">
        <v>44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45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9" t="s">
        <v>42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43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42</v>
      </c>
      <c r="AI75" s="27"/>
      <c r="AJ75" s="27"/>
      <c r="AK75" s="27"/>
      <c r="AL75" s="27"/>
      <c r="AM75" s="39" t="s">
        <v>43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5" customHeight="1">
      <c r="B82" s="25"/>
      <c r="C82" s="17" t="s">
        <v>46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4"/>
      <c r="C84" s="22" t="s">
        <v>11</v>
      </c>
      <c r="L84" s="3">
        <f>K5</f>
        <v>0</v>
      </c>
      <c r="AR84" s="44"/>
    </row>
    <row r="85" spans="1:91" s="4" customFormat="1" ht="36.950000000000003" customHeight="1">
      <c r="B85" s="45"/>
      <c r="C85" s="46" t="s">
        <v>12</v>
      </c>
      <c r="L85" s="179" t="str">
        <f>K6</f>
        <v>MHTH - Strecha CHÚV nad rampou</v>
      </c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R85" s="45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16</v>
      </c>
      <c r="L87" s="47" t="str">
        <f>IF(K8="","",K8)</f>
        <v xml:space="preserve"> </v>
      </c>
      <c r="AI87" s="22" t="s">
        <v>18</v>
      </c>
      <c r="AM87" s="181" t="str">
        <f>IF(AN8= "","",AN8)</f>
        <v/>
      </c>
      <c r="AN87" s="181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19</v>
      </c>
      <c r="L89" s="3" t="str">
        <f>IF(E11= "","",E11)</f>
        <v xml:space="preserve"> </v>
      </c>
      <c r="AI89" s="22" t="s">
        <v>23</v>
      </c>
      <c r="AM89" s="182" t="str">
        <f>IF(E17="","",E17)</f>
        <v xml:space="preserve"> </v>
      </c>
      <c r="AN89" s="183"/>
      <c r="AO89" s="183"/>
      <c r="AP89" s="183"/>
      <c r="AR89" s="25"/>
      <c r="AS89" s="184" t="s">
        <v>47</v>
      </c>
      <c r="AT89" s="185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>
      <c r="B90" s="25"/>
      <c r="C90" s="22" t="s">
        <v>22</v>
      </c>
      <c r="L90" s="3" t="str">
        <f>IF(E14="","",E14)</f>
        <v xml:space="preserve"> </v>
      </c>
      <c r="AI90" s="22" t="s">
        <v>25</v>
      </c>
      <c r="AM90" s="182" t="str">
        <f>IF(E20="","",E20)</f>
        <v xml:space="preserve"> </v>
      </c>
      <c r="AN90" s="183"/>
      <c r="AO90" s="183"/>
      <c r="AP90" s="183"/>
      <c r="AR90" s="25"/>
      <c r="AS90" s="186"/>
      <c r="AT90" s="187"/>
      <c r="BD90" s="52"/>
    </row>
    <row r="91" spans="1:91" s="1" customFormat="1" ht="10.9" customHeight="1">
      <c r="B91" s="25"/>
      <c r="AR91" s="25"/>
      <c r="AS91" s="186"/>
      <c r="AT91" s="187"/>
      <c r="BD91" s="52"/>
    </row>
    <row r="92" spans="1:91" s="1" customFormat="1" ht="29.25" customHeight="1">
      <c r="B92" s="25"/>
      <c r="C92" s="174" t="s">
        <v>48</v>
      </c>
      <c r="D92" s="175"/>
      <c r="E92" s="175"/>
      <c r="F92" s="175"/>
      <c r="G92" s="175"/>
      <c r="H92" s="53"/>
      <c r="I92" s="176" t="s">
        <v>49</v>
      </c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7" t="s">
        <v>50</v>
      </c>
      <c r="AH92" s="175"/>
      <c r="AI92" s="175"/>
      <c r="AJ92" s="175"/>
      <c r="AK92" s="175"/>
      <c r="AL92" s="175"/>
      <c r="AM92" s="175"/>
      <c r="AN92" s="176" t="s">
        <v>51</v>
      </c>
      <c r="AO92" s="175"/>
      <c r="AP92" s="178"/>
      <c r="AQ92" s="54" t="s">
        <v>52</v>
      </c>
      <c r="AR92" s="25"/>
      <c r="AS92" s="55" t="s">
        <v>53</v>
      </c>
      <c r="AT92" s="56" t="s">
        <v>54</v>
      </c>
      <c r="AU92" s="56" t="s">
        <v>55</v>
      </c>
      <c r="AV92" s="56" t="s">
        <v>56</v>
      </c>
      <c r="AW92" s="56" t="s">
        <v>57</v>
      </c>
      <c r="AX92" s="56" t="s">
        <v>58</v>
      </c>
      <c r="AY92" s="56" t="s">
        <v>59</v>
      </c>
      <c r="AZ92" s="56" t="s">
        <v>60</v>
      </c>
      <c r="BA92" s="56" t="s">
        <v>61</v>
      </c>
      <c r="BB92" s="56" t="s">
        <v>62</v>
      </c>
      <c r="BC92" s="56" t="s">
        <v>63</v>
      </c>
      <c r="BD92" s="57" t="s">
        <v>64</v>
      </c>
    </row>
    <row r="93" spans="1:91" s="1" customFormat="1" ht="10.9" customHeight="1">
      <c r="B93" s="25"/>
      <c r="AR93" s="25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9"/>
      <c r="C94" s="60" t="s">
        <v>65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71">
        <f>ROUND(AG95,2)</f>
        <v>0</v>
      </c>
      <c r="AH94" s="171"/>
      <c r="AI94" s="171"/>
      <c r="AJ94" s="171"/>
      <c r="AK94" s="171"/>
      <c r="AL94" s="171"/>
      <c r="AM94" s="171"/>
      <c r="AN94" s="172">
        <f>SUM(AG94,AT94)</f>
        <v>0</v>
      </c>
      <c r="AO94" s="172"/>
      <c r="AP94" s="172"/>
      <c r="AQ94" s="63" t="s">
        <v>1</v>
      </c>
      <c r="AR94" s="59"/>
      <c r="AS94" s="64">
        <f>ROUND(AS95,2)</f>
        <v>0</v>
      </c>
      <c r="AT94" s="65">
        <f>ROUND(SUM(AV94:AW94),2)</f>
        <v>0</v>
      </c>
      <c r="AU94" s="66">
        <f>ROUND(AU95,5)</f>
        <v>290.12851999999998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ROUND(AZ95,2)</f>
        <v>0</v>
      </c>
      <c r="BA94" s="65">
        <f>ROUND(BA95,2)</f>
        <v>0</v>
      </c>
      <c r="BB94" s="65">
        <f>ROUND(BB95,2)</f>
        <v>0</v>
      </c>
      <c r="BC94" s="65">
        <f>ROUND(BC95,2)</f>
        <v>0</v>
      </c>
      <c r="BD94" s="67">
        <f>ROUND(BD95,2)</f>
        <v>0</v>
      </c>
      <c r="BS94" s="68" t="s">
        <v>66</v>
      </c>
      <c r="BT94" s="68" t="s">
        <v>67</v>
      </c>
      <c r="BU94" s="69" t="s">
        <v>68</v>
      </c>
      <c r="BV94" s="68" t="s">
        <v>69</v>
      </c>
      <c r="BW94" s="68" t="s">
        <v>4</v>
      </c>
      <c r="BX94" s="68" t="s">
        <v>70</v>
      </c>
      <c r="CL94" s="68" t="s">
        <v>1</v>
      </c>
    </row>
    <row r="95" spans="1:91" s="6" customFormat="1" ht="16.5" customHeight="1">
      <c r="A95" s="70" t="s">
        <v>71</v>
      </c>
      <c r="B95" s="71"/>
      <c r="C95" s="72"/>
      <c r="D95" s="170" t="s">
        <v>72</v>
      </c>
      <c r="E95" s="170"/>
      <c r="F95" s="170"/>
      <c r="G95" s="170"/>
      <c r="H95" s="170"/>
      <c r="I95" s="73"/>
      <c r="J95" s="170" t="s">
        <v>73</v>
      </c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0"/>
      <c r="AB95" s="170"/>
      <c r="AC95" s="170"/>
      <c r="AD95" s="170"/>
      <c r="AE95" s="170"/>
      <c r="AF95" s="170"/>
      <c r="AG95" s="168">
        <f>'01 - Oprava strechy CHUV ...'!J30</f>
        <v>0</v>
      </c>
      <c r="AH95" s="169"/>
      <c r="AI95" s="169"/>
      <c r="AJ95" s="169"/>
      <c r="AK95" s="169"/>
      <c r="AL95" s="169"/>
      <c r="AM95" s="169"/>
      <c r="AN95" s="168">
        <f>SUM(AG95,AT95)</f>
        <v>0</v>
      </c>
      <c r="AO95" s="169"/>
      <c r="AP95" s="169"/>
      <c r="AQ95" s="74" t="s">
        <v>74</v>
      </c>
      <c r="AR95" s="71"/>
      <c r="AS95" s="75">
        <v>0</v>
      </c>
      <c r="AT95" s="76">
        <f>ROUND(SUM(AV95:AW95),2)</f>
        <v>0</v>
      </c>
      <c r="AU95" s="77">
        <f>'01 - Oprava strechy CHUV ...'!P124</f>
        <v>290.12851999999998</v>
      </c>
      <c r="AV95" s="76">
        <f>'01 - Oprava strechy CHUV ...'!J33</f>
        <v>0</v>
      </c>
      <c r="AW95" s="76">
        <f>'01 - Oprava strechy CHUV ...'!J34</f>
        <v>0</v>
      </c>
      <c r="AX95" s="76">
        <f>'01 - Oprava strechy CHUV ...'!J35</f>
        <v>0</v>
      </c>
      <c r="AY95" s="76">
        <f>'01 - Oprava strechy CHUV ...'!J36</f>
        <v>0</v>
      </c>
      <c r="AZ95" s="76">
        <f>'01 - Oprava strechy CHUV ...'!F33</f>
        <v>0</v>
      </c>
      <c r="BA95" s="76">
        <f>'01 - Oprava strechy CHUV ...'!F34</f>
        <v>0</v>
      </c>
      <c r="BB95" s="76">
        <f>'01 - Oprava strechy CHUV ...'!F35</f>
        <v>0</v>
      </c>
      <c r="BC95" s="76">
        <f>'01 - Oprava strechy CHUV ...'!F36</f>
        <v>0</v>
      </c>
      <c r="BD95" s="78">
        <f>'01 - Oprava strechy CHUV ...'!F37</f>
        <v>0</v>
      </c>
      <c r="BT95" s="79" t="s">
        <v>75</v>
      </c>
      <c r="BV95" s="79" t="s">
        <v>69</v>
      </c>
      <c r="BW95" s="79" t="s">
        <v>76</v>
      </c>
      <c r="BX95" s="79" t="s">
        <v>4</v>
      </c>
      <c r="CL95" s="79" t="s">
        <v>1</v>
      </c>
      <c r="CM95" s="79" t="s">
        <v>67</v>
      </c>
    </row>
    <row r="96" spans="1:91" s="1" customFormat="1" ht="30" customHeight="1">
      <c r="B96" s="25"/>
      <c r="AR96" s="25"/>
    </row>
    <row r="97" spans="2:44" s="1" customFormat="1" ht="6.95" customHeight="1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5"/>
    </row>
  </sheetData>
  <mergeCells count="40"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J5"/>
    <mergeCell ref="K6:AJ6"/>
    <mergeCell ref="E23:AN23"/>
    <mergeCell ref="AK26:AO26"/>
    <mergeCell ref="L28:P28"/>
    <mergeCell ref="W28:AE28"/>
    <mergeCell ref="AK28:AO28"/>
  </mergeCells>
  <hyperlinks>
    <hyperlink ref="A95" location="'01 - Oprava strechy CHUV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71"/>
  <sheetViews>
    <sheetView showGridLines="0" tabSelected="1" workbookViewId="0">
      <selection activeCell="F186" sqref="F18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3" t="s">
        <v>5</v>
      </c>
      <c r="M2" s="156"/>
      <c r="N2" s="156"/>
      <c r="O2" s="156"/>
      <c r="P2" s="156"/>
      <c r="Q2" s="156"/>
      <c r="R2" s="156"/>
      <c r="S2" s="156"/>
      <c r="T2" s="156"/>
      <c r="U2" s="156"/>
      <c r="V2" s="156"/>
      <c r="AT2" s="13" t="s">
        <v>76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67</v>
      </c>
    </row>
    <row r="4" spans="2:46" ht="24.95" customHeight="1">
      <c r="B4" s="16"/>
      <c r="D4" s="17" t="s">
        <v>77</v>
      </c>
      <c r="L4" s="16"/>
      <c r="M4" s="80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3" t="str">
        <f>'Rekapitulácia stavby'!K6</f>
        <v>MHTH - Strecha CHÚV nad rampou</v>
      </c>
      <c r="F7" s="194"/>
      <c r="G7" s="194"/>
      <c r="H7" s="194"/>
      <c r="L7" s="16"/>
    </row>
    <row r="8" spans="2:46" s="1" customFormat="1" ht="12" customHeight="1">
      <c r="B8" s="25"/>
      <c r="D8" s="22" t="s">
        <v>78</v>
      </c>
      <c r="L8" s="25"/>
    </row>
    <row r="9" spans="2:46" s="1" customFormat="1" ht="16.5" customHeight="1">
      <c r="B9" s="25"/>
      <c r="E9" s="179" t="s">
        <v>79</v>
      </c>
      <c r="F9" s="192"/>
      <c r="G9" s="192"/>
      <c r="H9" s="192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/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19</v>
      </c>
      <c r="I14" s="22" t="s">
        <v>20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21</v>
      </c>
      <c r="J15" s="20" t="str">
        <f>IF('Rekapitulácia stavby'!AN11="","",'Rekapitulácia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22</v>
      </c>
      <c r="I17" s="22" t="s">
        <v>20</v>
      </c>
      <c r="J17" s="20" t="str">
        <f>'Rekapitulácia stavby'!AN13</f>
        <v/>
      </c>
      <c r="L17" s="25"/>
    </row>
    <row r="18" spans="2:12" s="1" customFormat="1" ht="18" customHeight="1">
      <c r="B18" s="25"/>
      <c r="E18" s="155" t="str">
        <f>'Rekapitulácia stavby'!E14</f>
        <v xml:space="preserve"> </v>
      </c>
      <c r="F18" s="155"/>
      <c r="G18" s="155"/>
      <c r="H18" s="155"/>
      <c r="I18" s="22" t="s">
        <v>21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23</v>
      </c>
      <c r="I20" s="22" t="s">
        <v>20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21</v>
      </c>
      <c r="J21" s="20" t="str">
        <f>IF('Rekapitulácia stavby'!AN17="","",'Rekapitulácia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25</v>
      </c>
      <c r="I23" s="22" t="s">
        <v>20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21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26</v>
      </c>
      <c r="L26" s="25"/>
    </row>
    <row r="27" spans="2:12" s="7" customFormat="1" ht="16.5" customHeight="1">
      <c r="B27" s="81"/>
      <c r="E27" s="158" t="s">
        <v>1</v>
      </c>
      <c r="F27" s="158"/>
      <c r="G27" s="158"/>
      <c r="H27" s="158"/>
      <c r="L27" s="81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2" t="s">
        <v>27</v>
      </c>
      <c r="J30" s="62"/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29</v>
      </c>
      <c r="I32" s="28" t="s">
        <v>28</v>
      </c>
      <c r="J32" s="28" t="s">
        <v>30</v>
      </c>
      <c r="L32" s="25"/>
    </row>
    <row r="33" spans="2:12" s="1" customFormat="1" ht="14.45" customHeight="1">
      <c r="B33" s="25"/>
      <c r="D33" s="51" t="s">
        <v>31</v>
      </c>
      <c r="E33" s="30" t="s">
        <v>32</v>
      </c>
      <c r="F33" s="83">
        <f>ROUND((SUM(BE124:BE170)),  2)</f>
        <v>0</v>
      </c>
      <c r="G33" s="84"/>
      <c r="H33" s="84"/>
      <c r="I33" s="85">
        <v>0.23</v>
      </c>
      <c r="J33" s="83">
        <f>ROUND(((SUM(BE124:BE170))*I33),  2)</f>
        <v>0</v>
      </c>
      <c r="L33" s="25"/>
    </row>
    <row r="34" spans="2:12" s="1" customFormat="1" ht="14.45" customHeight="1">
      <c r="B34" s="25"/>
      <c r="E34" s="30" t="s">
        <v>33</v>
      </c>
      <c r="F34" s="86"/>
      <c r="I34" s="87"/>
      <c r="J34" s="86"/>
      <c r="L34" s="25"/>
    </row>
    <row r="35" spans="2:12" s="1" customFormat="1" ht="14.45" hidden="1" customHeight="1">
      <c r="B35" s="25"/>
      <c r="E35" s="22" t="s">
        <v>34</v>
      </c>
      <c r="F35" s="86">
        <f>ROUND((SUM(BG124:BG170)),  2)</f>
        <v>0</v>
      </c>
      <c r="I35" s="87">
        <v>0.23</v>
      </c>
      <c r="J35" s="86">
        <f>0</f>
        <v>0</v>
      </c>
      <c r="L35" s="25"/>
    </row>
    <row r="36" spans="2:12" s="1" customFormat="1" ht="14.45" hidden="1" customHeight="1">
      <c r="B36" s="25"/>
      <c r="E36" s="22" t="s">
        <v>35</v>
      </c>
      <c r="F36" s="86">
        <f>ROUND((SUM(BH124:BH170)),  2)</f>
        <v>0</v>
      </c>
      <c r="I36" s="87">
        <v>0.23</v>
      </c>
      <c r="J36" s="86">
        <f>0</f>
        <v>0</v>
      </c>
      <c r="L36" s="25"/>
    </row>
    <row r="37" spans="2:12" s="1" customFormat="1" ht="14.45" hidden="1" customHeight="1">
      <c r="B37" s="25"/>
      <c r="E37" s="30" t="s">
        <v>36</v>
      </c>
      <c r="F37" s="83">
        <f>ROUND((SUM(BI124:BI170)),  2)</f>
        <v>0</v>
      </c>
      <c r="G37" s="84"/>
      <c r="H37" s="84"/>
      <c r="I37" s="85">
        <v>0</v>
      </c>
      <c r="J37" s="83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8"/>
      <c r="D39" s="89" t="s">
        <v>37</v>
      </c>
      <c r="E39" s="53"/>
      <c r="F39" s="53"/>
      <c r="G39" s="90" t="s">
        <v>38</v>
      </c>
      <c r="H39" s="91" t="s">
        <v>39</v>
      </c>
      <c r="I39" s="53"/>
      <c r="J39" s="92">
        <f>SUM(J30:J37)</f>
        <v>0</v>
      </c>
      <c r="K39" s="93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40</v>
      </c>
      <c r="E50" s="38"/>
      <c r="F50" s="38"/>
      <c r="G50" s="37" t="s">
        <v>41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42</v>
      </c>
      <c r="E61" s="27"/>
      <c r="F61" s="94" t="s">
        <v>43</v>
      </c>
      <c r="G61" s="39" t="s">
        <v>42</v>
      </c>
      <c r="H61" s="27"/>
      <c r="I61" s="27"/>
      <c r="J61" s="95" t="s">
        <v>43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44</v>
      </c>
      <c r="E65" s="38"/>
      <c r="F65" s="38"/>
      <c r="G65" s="37" t="s">
        <v>45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42</v>
      </c>
      <c r="E76" s="27"/>
      <c r="F76" s="94" t="s">
        <v>43</v>
      </c>
      <c r="G76" s="39" t="s">
        <v>42</v>
      </c>
      <c r="H76" s="27"/>
      <c r="I76" s="27"/>
      <c r="J76" s="95" t="s">
        <v>43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80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12</v>
      </c>
      <c r="L84" s="25"/>
    </row>
    <row r="85" spans="2:47" s="1" customFormat="1" ht="16.5" hidden="1" customHeight="1">
      <c r="B85" s="25"/>
      <c r="E85" s="193" t="str">
        <f>E7</f>
        <v>MHTH - Strecha CHÚV nad rampou</v>
      </c>
      <c r="F85" s="194"/>
      <c r="G85" s="194"/>
      <c r="H85" s="194"/>
      <c r="L85" s="25"/>
    </row>
    <row r="86" spans="2:47" s="1" customFormat="1" ht="12" hidden="1" customHeight="1">
      <c r="B86" s="25"/>
      <c r="C86" s="22" t="s">
        <v>78</v>
      </c>
      <c r="L86" s="25"/>
    </row>
    <row r="87" spans="2:47" s="1" customFormat="1" ht="16.5" hidden="1" customHeight="1">
      <c r="B87" s="25"/>
      <c r="E87" s="179" t="str">
        <f>E9</f>
        <v>01 - Oprava časti strechy CHÚV nad rampou</v>
      </c>
      <c r="F87" s="192"/>
      <c r="G87" s="192"/>
      <c r="H87" s="192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16</v>
      </c>
      <c r="F89" s="20" t="str">
        <f>F12</f>
        <v xml:space="preserve"> </v>
      </c>
      <c r="I89" s="22" t="s">
        <v>18</v>
      </c>
      <c r="J89" s="48" t="str">
        <f>IF(J12="","",J12)</f>
        <v/>
      </c>
      <c r="L89" s="25"/>
    </row>
    <row r="90" spans="2:47" s="1" customFormat="1" ht="6.95" hidden="1" customHeight="1">
      <c r="B90" s="25"/>
      <c r="L90" s="25"/>
    </row>
    <row r="91" spans="2:47" s="1" customFormat="1" ht="15.2" hidden="1" customHeight="1">
      <c r="B91" s="25"/>
      <c r="C91" s="22" t="s">
        <v>19</v>
      </c>
      <c r="F91" s="20" t="str">
        <f>E15</f>
        <v xml:space="preserve"> </v>
      </c>
      <c r="I91" s="22" t="s">
        <v>23</v>
      </c>
      <c r="J91" s="23" t="str">
        <f>E21</f>
        <v xml:space="preserve"> </v>
      </c>
      <c r="L91" s="25"/>
    </row>
    <row r="92" spans="2:47" s="1" customFormat="1" ht="15.2" hidden="1" customHeight="1">
      <c r="B92" s="25"/>
      <c r="C92" s="22" t="s">
        <v>22</v>
      </c>
      <c r="F92" s="20" t="str">
        <f>IF(E18="","",E18)</f>
        <v xml:space="preserve"> </v>
      </c>
      <c r="I92" s="22" t="s">
        <v>25</v>
      </c>
      <c r="J92" s="23" t="str">
        <f>E24</f>
        <v xml:space="preserve"> 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96" t="s">
        <v>81</v>
      </c>
      <c r="D94" s="88"/>
      <c r="E94" s="88"/>
      <c r="F94" s="88"/>
      <c r="G94" s="88"/>
      <c r="H94" s="88"/>
      <c r="I94" s="88"/>
      <c r="J94" s="97" t="s">
        <v>82</v>
      </c>
      <c r="K94" s="88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98" t="s">
        <v>83</v>
      </c>
      <c r="J96" s="62">
        <f>J124</f>
        <v>0</v>
      </c>
      <c r="L96" s="25"/>
      <c r="AU96" s="13" t="s">
        <v>84</v>
      </c>
    </row>
    <row r="97" spans="2:12" s="8" customFormat="1" ht="24.95" hidden="1" customHeight="1">
      <c r="B97" s="99"/>
      <c r="D97" s="100" t="s">
        <v>85</v>
      </c>
      <c r="E97" s="101"/>
      <c r="F97" s="101"/>
      <c r="G97" s="101"/>
      <c r="H97" s="101"/>
      <c r="I97" s="101"/>
      <c r="J97" s="102">
        <f>J125</f>
        <v>0</v>
      </c>
      <c r="L97" s="99"/>
    </row>
    <row r="98" spans="2:12" s="9" customFormat="1" ht="19.899999999999999" hidden="1" customHeight="1">
      <c r="B98" s="103"/>
      <c r="D98" s="104" t="s">
        <v>86</v>
      </c>
      <c r="E98" s="105"/>
      <c r="F98" s="105"/>
      <c r="G98" s="105"/>
      <c r="H98" s="105"/>
      <c r="I98" s="105"/>
      <c r="J98" s="106">
        <f>J126</f>
        <v>0</v>
      </c>
      <c r="L98" s="103"/>
    </row>
    <row r="99" spans="2:12" s="9" customFormat="1" ht="19.899999999999999" hidden="1" customHeight="1">
      <c r="B99" s="103"/>
      <c r="D99" s="104" t="s">
        <v>87</v>
      </c>
      <c r="E99" s="105"/>
      <c r="F99" s="105"/>
      <c r="G99" s="105"/>
      <c r="H99" s="105"/>
      <c r="I99" s="105"/>
      <c r="J99" s="106">
        <f>J138</f>
        <v>0</v>
      </c>
      <c r="L99" s="103"/>
    </row>
    <row r="100" spans="2:12" s="8" customFormat="1" ht="24.95" hidden="1" customHeight="1">
      <c r="B100" s="99"/>
      <c r="D100" s="100" t="s">
        <v>88</v>
      </c>
      <c r="E100" s="101"/>
      <c r="F100" s="101"/>
      <c r="G100" s="101"/>
      <c r="H100" s="101"/>
      <c r="I100" s="101"/>
      <c r="J100" s="102">
        <f>J140</f>
        <v>0</v>
      </c>
      <c r="L100" s="99"/>
    </row>
    <row r="101" spans="2:12" s="9" customFormat="1" ht="19.899999999999999" hidden="1" customHeight="1">
      <c r="B101" s="103"/>
      <c r="D101" s="104" t="s">
        <v>89</v>
      </c>
      <c r="E101" s="105"/>
      <c r="F101" s="105"/>
      <c r="G101" s="105"/>
      <c r="H101" s="105"/>
      <c r="I101" s="105"/>
      <c r="J101" s="106">
        <f>J141</f>
        <v>0</v>
      </c>
      <c r="L101" s="103"/>
    </row>
    <row r="102" spans="2:12" s="9" customFormat="1" ht="19.899999999999999" hidden="1" customHeight="1">
      <c r="B102" s="103"/>
      <c r="D102" s="104" t="s">
        <v>90</v>
      </c>
      <c r="E102" s="105"/>
      <c r="F102" s="105"/>
      <c r="G102" s="105"/>
      <c r="H102" s="105"/>
      <c r="I102" s="105"/>
      <c r="J102" s="106">
        <f>J156</f>
        <v>0</v>
      </c>
      <c r="L102" s="103"/>
    </row>
    <row r="103" spans="2:12" s="8" customFormat="1" ht="24.95" hidden="1" customHeight="1">
      <c r="B103" s="99"/>
      <c r="D103" s="100" t="s">
        <v>91</v>
      </c>
      <c r="E103" s="101"/>
      <c r="F103" s="101"/>
      <c r="G103" s="101"/>
      <c r="H103" s="101"/>
      <c r="I103" s="101"/>
      <c r="J103" s="102">
        <f>J168</f>
        <v>0</v>
      </c>
      <c r="L103" s="99"/>
    </row>
    <row r="104" spans="2:12" s="9" customFormat="1" ht="19.899999999999999" hidden="1" customHeight="1">
      <c r="B104" s="103"/>
      <c r="D104" s="104" t="s">
        <v>92</v>
      </c>
      <c r="E104" s="105"/>
      <c r="F104" s="105"/>
      <c r="G104" s="105"/>
      <c r="H104" s="105"/>
      <c r="I104" s="105"/>
      <c r="J104" s="106">
        <f>J169</f>
        <v>0</v>
      </c>
      <c r="L104" s="103"/>
    </row>
    <row r="105" spans="2:12" s="1" customFormat="1" ht="21.75" hidden="1" customHeight="1">
      <c r="B105" s="25"/>
      <c r="L105" s="25"/>
    </row>
    <row r="106" spans="2:12" s="1" customFormat="1" ht="6.95" hidden="1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25"/>
    </row>
    <row r="107" spans="2:12" hidden="1"/>
    <row r="108" spans="2:12" hidden="1"/>
    <row r="109" spans="2:12" hidden="1"/>
    <row r="110" spans="2:12" s="1" customFormat="1" ht="6.95" customHeight="1"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25"/>
    </row>
    <row r="111" spans="2:12" s="1" customFormat="1" ht="24.95" customHeight="1">
      <c r="B111" s="25"/>
      <c r="C111" s="17" t="s">
        <v>93</v>
      </c>
      <c r="L111" s="25"/>
    </row>
    <row r="112" spans="2:12" s="1" customFormat="1" ht="6.95" customHeight="1">
      <c r="B112" s="25"/>
      <c r="L112" s="25"/>
    </row>
    <row r="113" spans="2:65" s="1" customFormat="1" ht="12" customHeight="1">
      <c r="B113" s="25"/>
      <c r="C113" s="22" t="s">
        <v>12</v>
      </c>
      <c r="L113" s="25"/>
    </row>
    <row r="114" spans="2:65" s="1" customFormat="1" ht="16.5" customHeight="1">
      <c r="B114" s="25"/>
      <c r="E114" s="193" t="str">
        <f>E7</f>
        <v>MHTH - Strecha CHÚV nad rampou</v>
      </c>
      <c r="F114" s="194"/>
      <c r="G114" s="194"/>
      <c r="H114" s="194"/>
      <c r="L114" s="25"/>
    </row>
    <row r="115" spans="2:65" s="1" customFormat="1" ht="12" customHeight="1">
      <c r="B115" s="25"/>
      <c r="C115" s="22" t="s">
        <v>78</v>
      </c>
      <c r="L115" s="25"/>
    </row>
    <row r="116" spans="2:65" s="1" customFormat="1" ht="16.5" customHeight="1">
      <c r="B116" s="25"/>
      <c r="E116" s="179" t="str">
        <f>E9</f>
        <v>01 - Oprava časti strechy CHÚV nad rampou</v>
      </c>
      <c r="F116" s="192"/>
      <c r="G116" s="192"/>
      <c r="H116" s="192"/>
      <c r="L116" s="25"/>
    </row>
    <row r="117" spans="2:65" s="1" customFormat="1" ht="6.95" customHeight="1">
      <c r="B117" s="25"/>
      <c r="L117" s="25"/>
    </row>
    <row r="118" spans="2:65" s="1" customFormat="1" ht="12" customHeight="1">
      <c r="B118" s="25"/>
      <c r="C118" s="22" t="s">
        <v>16</v>
      </c>
      <c r="F118" s="20" t="str">
        <f>F12</f>
        <v xml:space="preserve"> </v>
      </c>
      <c r="I118" s="22" t="s">
        <v>18</v>
      </c>
      <c r="J118" s="48" t="str">
        <f>IF(J12="","",J12)</f>
        <v/>
      </c>
      <c r="L118" s="25"/>
    </row>
    <row r="119" spans="2:65" s="1" customFormat="1" ht="6.95" customHeight="1">
      <c r="B119" s="25"/>
      <c r="L119" s="25"/>
    </row>
    <row r="120" spans="2:65" s="1" customFormat="1" ht="15.2" customHeight="1">
      <c r="B120" s="25"/>
      <c r="C120" s="22" t="s">
        <v>19</v>
      </c>
      <c r="F120" s="20" t="str">
        <f>E15</f>
        <v xml:space="preserve"> </v>
      </c>
      <c r="I120" s="22" t="s">
        <v>23</v>
      </c>
      <c r="J120" s="23" t="str">
        <f>E21</f>
        <v xml:space="preserve"> </v>
      </c>
      <c r="L120" s="25"/>
    </row>
    <row r="121" spans="2:65" s="1" customFormat="1" ht="15.2" customHeight="1">
      <c r="B121" s="25"/>
      <c r="C121" s="22" t="s">
        <v>22</v>
      </c>
      <c r="F121" s="20" t="str">
        <f>IF(E18="","",E18)</f>
        <v xml:space="preserve"> </v>
      </c>
      <c r="I121" s="22" t="s">
        <v>25</v>
      </c>
      <c r="J121" s="23" t="str">
        <f>E24</f>
        <v xml:space="preserve"> </v>
      </c>
      <c r="L121" s="25"/>
    </row>
    <row r="122" spans="2:65" s="1" customFormat="1" ht="10.35" customHeight="1">
      <c r="B122" s="25"/>
      <c r="L122" s="25"/>
    </row>
    <row r="123" spans="2:65" s="10" customFormat="1" ht="29.25" customHeight="1">
      <c r="B123" s="107"/>
      <c r="C123" s="108" t="s">
        <v>94</v>
      </c>
      <c r="D123" s="109" t="s">
        <v>52</v>
      </c>
      <c r="E123" s="109" t="s">
        <v>48</v>
      </c>
      <c r="F123" s="109" t="s">
        <v>49</v>
      </c>
      <c r="G123" s="109" t="s">
        <v>95</v>
      </c>
      <c r="H123" s="109" t="s">
        <v>96</v>
      </c>
      <c r="I123" s="109" t="s">
        <v>97</v>
      </c>
      <c r="J123" s="110" t="s">
        <v>82</v>
      </c>
      <c r="K123" s="111" t="s">
        <v>98</v>
      </c>
      <c r="L123" s="107"/>
      <c r="M123" s="55" t="s">
        <v>1</v>
      </c>
      <c r="N123" s="56" t="s">
        <v>31</v>
      </c>
      <c r="O123" s="56" t="s">
        <v>99</v>
      </c>
      <c r="P123" s="56" t="s">
        <v>100</v>
      </c>
      <c r="Q123" s="56" t="s">
        <v>101</v>
      </c>
      <c r="R123" s="56" t="s">
        <v>102</v>
      </c>
      <c r="S123" s="56" t="s">
        <v>103</v>
      </c>
      <c r="T123" s="57" t="s">
        <v>104</v>
      </c>
    </row>
    <row r="124" spans="2:65" s="1" customFormat="1" ht="22.9" customHeight="1">
      <c r="B124" s="25"/>
      <c r="C124" s="60" t="s">
        <v>83</v>
      </c>
      <c r="J124" s="112">
        <f>BK124</f>
        <v>0</v>
      </c>
      <c r="L124" s="25"/>
      <c r="M124" s="58"/>
      <c r="N124" s="49"/>
      <c r="O124" s="49"/>
      <c r="P124" s="113">
        <f>P125+P140+P168</f>
        <v>290.12851999999998</v>
      </c>
      <c r="Q124" s="49"/>
      <c r="R124" s="113">
        <f>R125+R140+R168</f>
        <v>0.48493580000000003</v>
      </c>
      <c r="S124" s="49"/>
      <c r="T124" s="114">
        <f>T125+T140+T168</f>
        <v>0.72160000000000002</v>
      </c>
      <c r="AT124" s="13" t="s">
        <v>66</v>
      </c>
      <c r="AU124" s="13" t="s">
        <v>84</v>
      </c>
      <c r="BK124" s="115">
        <f>BK125+BK140+BK168</f>
        <v>0</v>
      </c>
    </row>
    <row r="125" spans="2:65" s="11" customFormat="1" ht="25.9" customHeight="1">
      <c r="B125" s="116"/>
      <c r="D125" s="117" t="s">
        <v>66</v>
      </c>
      <c r="E125" s="118" t="s">
        <v>105</v>
      </c>
      <c r="F125" s="118" t="s">
        <v>106</v>
      </c>
      <c r="J125" s="119">
        <f>BK125</f>
        <v>0</v>
      </c>
      <c r="L125" s="116"/>
      <c r="M125" s="120"/>
      <c r="P125" s="121">
        <f>P126+P138</f>
        <v>107.1591</v>
      </c>
      <c r="R125" s="121">
        <f>R126+R138</f>
        <v>7.0499999999999998E-3</v>
      </c>
      <c r="T125" s="122">
        <f>T126+T138</f>
        <v>0</v>
      </c>
      <c r="AR125" s="117" t="s">
        <v>75</v>
      </c>
      <c r="AT125" s="123" t="s">
        <v>66</v>
      </c>
      <c r="AU125" s="123" t="s">
        <v>67</v>
      </c>
      <c r="AY125" s="117" t="s">
        <v>107</v>
      </c>
      <c r="BK125" s="124">
        <f>BK126+BK138</f>
        <v>0</v>
      </c>
    </row>
    <row r="126" spans="2:65" s="11" customFormat="1" ht="22.9" customHeight="1">
      <c r="B126" s="116"/>
      <c r="D126" s="117" t="s">
        <v>66</v>
      </c>
      <c r="E126" s="125" t="s">
        <v>108</v>
      </c>
      <c r="F126" s="125" t="s">
        <v>109</v>
      </c>
      <c r="J126" s="126">
        <f>BK126</f>
        <v>0</v>
      </c>
      <c r="L126" s="116"/>
      <c r="M126" s="120"/>
      <c r="P126" s="121">
        <f>SUM(P127:P137)</f>
        <v>100.3215</v>
      </c>
      <c r="R126" s="121">
        <f>SUM(R127:R137)</f>
        <v>7.0499999999999998E-3</v>
      </c>
      <c r="T126" s="122">
        <f>SUM(T127:T137)</f>
        <v>0</v>
      </c>
      <c r="AR126" s="117" t="s">
        <v>75</v>
      </c>
      <c r="AT126" s="123" t="s">
        <v>66</v>
      </c>
      <c r="AU126" s="123" t="s">
        <v>75</v>
      </c>
      <c r="AY126" s="117" t="s">
        <v>107</v>
      </c>
      <c r="BK126" s="124">
        <f>SUM(BK127:BK137)</f>
        <v>0</v>
      </c>
    </row>
    <row r="127" spans="2:65" s="1" customFormat="1" ht="16.5" customHeight="1">
      <c r="B127" s="127"/>
      <c r="C127" s="128" t="s">
        <v>75</v>
      </c>
      <c r="D127" s="128" t="s">
        <v>110</v>
      </c>
      <c r="E127" s="129" t="s">
        <v>111</v>
      </c>
      <c r="F127" s="130" t="s">
        <v>112</v>
      </c>
      <c r="G127" s="131" t="s">
        <v>113</v>
      </c>
      <c r="H127" s="132">
        <v>150</v>
      </c>
      <c r="I127" s="133"/>
      <c r="J127" s="133">
        <f t="shared" ref="J127:J137" si="0">ROUND(I127*H127,2)</f>
        <v>0</v>
      </c>
      <c r="K127" s="134"/>
      <c r="L127" s="25"/>
      <c r="M127" s="135" t="s">
        <v>1</v>
      </c>
      <c r="N127" s="136" t="s">
        <v>33</v>
      </c>
      <c r="O127" s="137">
        <v>0.316</v>
      </c>
      <c r="P127" s="137">
        <f t="shared" ref="P127:P137" si="1">O127*H127</f>
        <v>47.4</v>
      </c>
      <c r="Q127" s="137">
        <v>0</v>
      </c>
      <c r="R127" s="137">
        <f t="shared" ref="R127:R137" si="2">Q127*H127</f>
        <v>0</v>
      </c>
      <c r="S127" s="137">
        <v>0</v>
      </c>
      <c r="T127" s="138">
        <f t="shared" ref="T127:T137" si="3">S127*H127</f>
        <v>0</v>
      </c>
      <c r="AR127" s="139" t="s">
        <v>114</v>
      </c>
      <c r="AT127" s="139" t="s">
        <v>110</v>
      </c>
      <c r="AU127" s="139" t="s">
        <v>115</v>
      </c>
      <c r="AY127" s="13" t="s">
        <v>107</v>
      </c>
      <c r="BE127" s="140">
        <f t="shared" ref="BE127:BE137" si="4">IF(N127="základná",J127,0)</f>
        <v>0</v>
      </c>
      <c r="BF127" s="140">
        <f t="shared" ref="BF127:BF137" si="5">IF(N127="znížená",J127,0)</f>
        <v>0</v>
      </c>
      <c r="BG127" s="140">
        <f t="shared" ref="BG127:BG137" si="6">IF(N127="zákl. prenesená",J127,0)</f>
        <v>0</v>
      </c>
      <c r="BH127" s="140">
        <f t="shared" ref="BH127:BH137" si="7">IF(N127="zníž. prenesená",J127,0)</f>
        <v>0</v>
      </c>
      <c r="BI127" s="140">
        <f t="shared" ref="BI127:BI137" si="8">IF(N127="nulová",J127,0)</f>
        <v>0</v>
      </c>
      <c r="BJ127" s="13" t="s">
        <v>115</v>
      </c>
      <c r="BK127" s="140">
        <f t="shared" ref="BK127:BK137" si="9">ROUND(I127*H127,2)</f>
        <v>0</v>
      </c>
      <c r="BL127" s="13" t="s">
        <v>114</v>
      </c>
      <c r="BM127" s="139" t="s">
        <v>115</v>
      </c>
    </row>
    <row r="128" spans="2:65" s="1" customFormat="1" ht="24.2" customHeight="1">
      <c r="B128" s="127"/>
      <c r="C128" s="128" t="s">
        <v>115</v>
      </c>
      <c r="D128" s="128" t="s">
        <v>110</v>
      </c>
      <c r="E128" s="129" t="s">
        <v>116</v>
      </c>
      <c r="F128" s="130" t="s">
        <v>117</v>
      </c>
      <c r="G128" s="131" t="s">
        <v>113</v>
      </c>
      <c r="H128" s="132">
        <v>150</v>
      </c>
      <c r="I128" s="133"/>
      <c r="J128" s="133">
        <f t="shared" si="0"/>
        <v>0</v>
      </c>
      <c r="K128" s="134"/>
      <c r="L128" s="25"/>
      <c r="M128" s="135" t="s">
        <v>1</v>
      </c>
      <c r="N128" s="136" t="s">
        <v>33</v>
      </c>
      <c r="O128" s="137">
        <v>0.27600999999999998</v>
      </c>
      <c r="P128" s="137">
        <f t="shared" si="1"/>
        <v>41.401499999999999</v>
      </c>
      <c r="Q128" s="137">
        <v>4.6999999999999997E-5</v>
      </c>
      <c r="R128" s="137">
        <f t="shared" si="2"/>
        <v>7.0499999999999998E-3</v>
      </c>
      <c r="S128" s="137">
        <v>0</v>
      </c>
      <c r="T128" s="138">
        <f t="shared" si="3"/>
        <v>0</v>
      </c>
      <c r="AR128" s="139" t="s">
        <v>114</v>
      </c>
      <c r="AT128" s="139" t="s">
        <v>110</v>
      </c>
      <c r="AU128" s="139" t="s">
        <v>115</v>
      </c>
      <c r="AY128" s="13" t="s">
        <v>107</v>
      </c>
      <c r="BE128" s="140">
        <f t="shared" si="4"/>
        <v>0</v>
      </c>
      <c r="BF128" s="140">
        <f t="shared" si="5"/>
        <v>0</v>
      </c>
      <c r="BG128" s="140">
        <f t="shared" si="6"/>
        <v>0</v>
      </c>
      <c r="BH128" s="140">
        <f t="shared" si="7"/>
        <v>0</v>
      </c>
      <c r="BI128" s="140">
        <f t="shared" si="8"/>
        <v>0</v>
      </c>
      <c r="BJ128" s="13" t="s">
        <v>115</v>
      </c>
      <c r="BK128" s="140">
        <f t="shared" si="9"/>
        <v>0</v>
      </c>
      <c r="BL128" s="13" t="s">
        <v>114</v>
      </c>
      <c r="BM128" s="139" t="s">
        <v>114</v>
      </c>
    </row>
    <row r="129" spans="2:65" s="1" customFormat="1" ht="24.2" customHeight="1">
      <c r="B129" s="127"/>
      <c r="C129" s="128" t="s">
        <v>118</v>
      </c>
      <c r="D129" s="128" t="s">
        <v>110</v>
      </c>
      <c r="E129" s="129" t="s">
        <v>119</v>
      </c>
      <c r="F129" s="130" t="s">
        <v>120</v>
      </c>
      <c r="G129" s="131" t="s">
        <v>121</v>
      </c>
      <c r="H129" s="132">
        <v>2.4</v>
      </c>
      <c r="I129" s="133"/>
      <c r="J129" s="133">
        <f t="shared" si="0"/>
        <v>0</v>
      </c>
      <c r="K129" s="134"/>
      <c r="L129" s="25"/>
      <c r="M129" s="135" t="s">
        <v>1</v>
      </c>
      <c r="N129" s="136" t="s">
        <v>33</v>
      </c>
      <c r="O129" s="137">
        <v>0.88200000000000001</v>
      </c>
      <c r="P129" s="137">
        <f t="shared" si="1"/>
        <v>2.1168</v>
      </c>
      <c r="Q129" s="137">
        <v>0</v>
      </c>
      <c r="R129" s="137">
        <f t="shared" si="2"/>
        <v>0</v>
      </c>
      <c r="S129" s="137">
        <v>0</v>
      </c>
      <c r="T129" s="138">
        <f t="shared" si="3"/>
        <v>0</v>
      </c>
      <c r="AR129" s="139" t="s">
        <v>114</v>
      </c>
      <c r="AT129" s="139" t="s">
        <v>110</v>
      </c>
      <c r="AU129" s="139" t="s">
        <v>115</v>
      </c>
      <c r="AY129" s="13" t="s">
        <v>107</v>
      </c>
      <c r="BE129" s="140">
        <f t="shared" si="4"/>
        <v>0</v>
      </c>
      <c r="BF129" s="140">
        <f t="shared" si="5"/>
        <v>0</v>
      </c>
      <c r="BG129" s="140">
        <f t="shared" si="6"/>
        <v>0</v>
      </c>
      <c r="BH129" s="140">
        <f t="shared" si="7"/>
        <v>0</v>
      </c>
      <c r="BI129" s="140">
        <f t="shared" si="8"/>
        <v>0</v>
      </c>
      <c r="BJ129" s="13" t="s">
        <v>115</v>
      </c>
      <c r="BK129" s="140">
        <f t="shared" si="9"/>
        <v>0</v>
      </c>
      <c r="BL129" s="13" t="s">
        <v>114</v>
      </c>
      <c r="BM129" s="139" t="s">
        <v>122</v>
      </c>
    </row>
    <row r="130" spans="2:65" s="1" customFormat="1" ht="24.2" customHeight="1">
      <c r="B130" s="127"/>
      <c r="C130" s="128" t="s">
        <v>114</v>
      </c>
      <c r="D130" s="128" t="s">
        <v>110</v>
      </c>
      <c r="E130" s="129" t="s">
        <v>123</v>
      </c>
      <c r="F130" s="130" t="s">
        <v>124</v>
      </c>
      <c r="G130" s="131" t="s">
        <v>121</v>
      </c>
      <c r="H130" s="132">
        <v>2.4</v>
      </c>
      <c r="I130" s="133"/>
      <c r="J130" s="133">
        <f t="shared" si="0"/>
        <v>0</v>
      </c>
      <c r="K130" s="134"/>
      <c r="L130" s="25"/>
      <c r="M130" s="135" t="s">
        <v>1</v>
      </c>
      <c r="N130" s="136" t="s">
        <v>33</v>
      </c>
      <c r="O130" s="137">
        <v>0.61799999999999999</v>
      </c>
      <c r="P130" s="137">
        <f t="shared" si="1"/>
        <v>1.4831999999999999</v>
      </c>
      <c r="Q130" s="137">
        <v>0</v>
      </c>
      <c r="R130" s="137">
        <f t="shared" si="2"/>
        <v>0</v>
      </c>
      <c r="S130" s="137">
        <v>0</v>
      </c>
      <c r="T130" s="138">
        <f t="shared" si="3"/>
        <v>0</v>
      </c>
      <c r="AR130" s="139" t="s">
        <v>114</v>
      </c>
      <c r="AT130" s="139" t="s">
        <v>110</v>
      </c>
      <c r="AU130" s="139" t="s">
        <v>115</v>
      </c>
      <c r="AY130" s="13" t="s">
        <v>107</v>
      </c>
      <c r="BE130" s="140">
        <f t="shared" si="4"/>
        <v>0</v>
      </c>
      <c r="BF130" s="140">
        <f t="shared" si="5"/>
        <v>0</v>
      </c>
      <c r="BG130" s="140">
        <f t="shared" si="6"/>
        <v>0</v>
      </c>
      <c r="BH130" s="140">
        <f t="shared" si="7"/>
        <v>0</v>
      </c>
      <c r="BI130" s="140">
        <f t="shared" si="8"/>
        <v>0</v>
      </c>
      <c r="BJ130" s="13" t="s">
        <v>115</v>
      </c>
      <c r="BK130" s="140">
        <f t="shared" si="9"/>
        <v>0</v>
      </c>
      <c r="BL130" s="13" t="s">
        <v>114</v>
      </c>
      <c r="BM130" s="139" t="s">
        <v>125</v>
      </c>
    </row>
    <row r="131" spans="2:65" s="1" customFormat="1" ht="21.75" customHeight="1">
      <c r="B131" s="127"/>
      <c r="C131" s="128" t="s">
        <v>126</v>
      </c>
      <c r="D131" s="128" t="s">
        <v>110</v>
      </c>
      <c r="E131" s="129" t="s">
        <v>127</v>
      </c>
      <c r="F131" s="130" t="s">
        <v>128</v>
      </c>
      <c r="G131" s="131" t="s">
        <v>121</v>
      </c>
      <c r="H131" s="132">
        <v>2.4</v>
      </c>
      <c r="I131" s="133"/>
      <c r="J131" s="133">
        <f t="shared" si="0"/>
        <v>0</v>
      </c>
      <c r="K131" s="134"/>
      <c r="L131" s="25"/>
      <c r="M131" s="135" t="s">
        <v>1</v>
      </c>
      <c r="N131" s="136" t="s">
        <v>33</v>
      </c>
      <c r="O131" s="137">
        <v>0.59799999999999998</v>
      </c>
      <c r="P131" s="137">
        <f t="shared" si="1"/>
        <v>1.4351999999999998</v>
      </c>
      <c r="Q131" s="137">
        <v>0</v>
      </c>
      <c r="R131" s="137">
        <f t="shared" si="2"/>
        <v>0</v>
      </c>
      <c r="S131" s="137">
        <v>0</v>
      </c>
      <c r="T131" s="138">
        <f t="shared" si="3"/>
        <v>0</v>
      </c>
      <c r="AR131" s="139" t="s">
        <v>114</v>
      </c>
      <c r="AT131" s="139" t="s">
        <v>110</v>
      </c>
      <c r="AU131" s="139" t="s">
        <v>115</v>
      </c>
      <c r="AY131" s="13" t="s">
        <v>107</v>
      </c>
      <c r="BE131" s="140">
        <f t="shared" si="4"/>
        <v>0</v>
      </c>
      <c r="BF131" s="140">
        <f t="shared" si="5"/>
        <v>0</v>
      </c>
      <c r="BG131" s="140">
        <f t="shared" si="6"/>
        <v>0</v>
      </c>
      <c r="BH131" s="140">
        <f t="shared" si="7"/>
        <v>0</v>
      </c>
      <c r="BI131" s="140">
        <f t="shared" si="8"/>
        <v>0</v>
      </c>
      <c r="BJ131" s="13" t="s">
        <v>115</v>
      </c>
      <c r="BK131" s="140">
        <f t="shared" si="9"/>
        <v>0</v>
      </c>
      <c r="BL131" s="13" t="s">
        <v>114</v>
      </c>
      <c r="BM131" s="139" t="s">
        <v>129</v>
      </c>
    </row>
    <row r="132" spans="2:65" s="1" customFormat="1" ht="24.2" customHeight="1">
      <c r="B132" s="127"/>
      <c r="C132" s="128" t="s">
        <v>122</v>
      </c>
      <c r="D132" s="128" t="s">
        <v>110</v>
      </c>
      <c r="E132" s="129" t="s">
        <v>130</v>
      </c>
      <c r="F132" s="130" t="s">
        <v>131</v>
      </c>
      <c r="G132" s="131" t="s">
        <v>121</v>
      </c>
      <c r="H132" s="132">
        <v>21.6</v>
      </c>
      <c r="I132" s="133"/>
      <c r="J132" s="133">
        <f t="shared" si="0"/>
        <v>0</v>
      </c>
      <c r="K132" s="134"/>
      <c r="L132" s="25"/>
      <c r="M132" s="135" t="s">
        <v>1</v>
      </c>
      <c r="N132" s="136" t="s">
        <v>33</v>
      </c>
      <c r="O132" s="137">
        <v>7.0000000000000001E-3</v>
      </c>
      <c r="P132" s="137">
        <f t="shared" si="1"/>
        <v>0.1512</v>
      </c>
      <c r="Q132" s="137">
        <v>0</v>
      </c>
      <c r="R132" s="137">
        <f t="shared" si="2"/>
        <v>0</v>
      </c>
      <c r="S132" s="137">
        <v>0</v>
      </c>
      <c r="T132" s="138">
        <f t="shared" si="3"/>
        <v>0</v>
      </c>
      <c r="AR132" s="139" t="s">
        <v>114</v>
      </c>
      <c r="AT132" s="139" t="s">
        <v>110</v>
      </c>
      <c r="AU132" s="139" t="s">
        <v>115</v>
      </c>
      <c r="AY132" s="13" t="s">
        <v>107</v>
      </c>
      <c r="BE132" s="140">
        <f t="shared" si="4"/>
        <v>0</v>
      </c>
      <c r="BF132" s="140">
        <f t="shared" si="5"/>
        <v>0</v>
      </c>
      <c r="BG132" s="140">
        <f t="shared" si="6"/>
        <v>0</v>
      </c>
      <c r="BH132" s="140">
        <f t="shared" si="7"/>
        <v>0</v>
      </c>
      <c r="BI132" s="140">
        <f t="shared" si="8"/>
        <v>0</v>
      </c>
      <c r="BJ132" s="13" t="s">
        <v>115</v>
      </c>
      <c r="BK132" s="140">
        <f t="shared" si="9"/>
        <v>0</v>
      </c>
      <c r="BL132" s="13" t="s">
        <v>114</v>
      </c>
      <c r="BM132" s="139" t="s">
        <v>132</v>
      </c>
    </row>
    <row r="133" spans="2:65" s="1" customFormat="1" ht="24.2" customHeight="1">
      <c r="B133" s="127"/>
      <c r="C133" s="128" t="s">
        <v>133</v>
      </c>
      <c r="D133" s="128" t="s">
        <v>110</v>
      </c>
      <c r="E133" s="129" t="s">
        <v>134</v>
      </c>
      <c r="F133" s="130" t="s">
        <v>135</v>
      </c>
      <c r="G133" s="131" t="s">
        <v>121</v>
      </c>
      <c r="H133" s="132">
        <v>2.4</v>
      </c>
      <c r="I133" s="133"/>
      <c r="J133" s="133">
        <f t="shared" si="0"/>
        <v>0</v>
      </c>
      <c r="K133" s="134"/>
      <c r="L133" s="25"/>
      <c r="M133" s="135" t="s">
        <v>1</v>
      </c>
      <c r="N133" s="136" t="s">
        <v>33</v>
      </c>
      <c r="O133" s="137">
        <v>0.89</v>
      </c>
      <c r="P133" s="137">
        <f t="shared" si="1"/>
        <v>2.1360000000000001</v>
      </c>
      <c r="Q133" s="137">
        <v>0</v>
      </c>
      <c r="R133" s="137">
        <f t="shared" si="2"/>
        <v>0</v>
      </c>
      <c r="S133" s="137">
        <v>0</v>
      </c>
      <c r="T133" s="138">
        <f t="shared" si="3"/>
        <v>0</v>
      </c>
      <c r="AR133" s="139" t="s">
        <v>114</v>
      </c>
      <c r="AT133" s="139" t="s">
        <v>110</v>
      </c>
      <c r="AU133" s="139" t="s">
        <v>115</v>
      </c>
      <c r="AY133" s="13" t="s">
        <v>107</v>
      </c>
      <c r="BE133" s="140">
        <f t="shared" si="4"/>
        <v>0</v>
      </c>
      <c r="BF133" s="140">
        <f t="shared" si="5"/>
        <v>0</v>
      </c>
      <c r="BG133" s="140">
        <f t="shared" si="6"/>
        <v>0</v>
      </c>
      <c r="BH133" s="140">
        <f t="shared" si="7"/>
        <v>0</v>
      </c>
      <c r="BI133" s="140">
        <f t="shared" si="8"/>
        <v>0</v>
      </c>
      <c r="BJ133" s="13" t="s">
        <v>115</v>
      </c>
      <c r="BK133" s="140">
        <f t="shared" si="9"/>
        <v>0</v>
      </c>
      <c r="BL133" s="13" t="s">
        <v>114</v>
      </c>
      <c r="BM133" s="139" t="s">
        <v>136</v>
      </c>
    </row>
    <row r="134" spans="2:65" s="1" customFormat="1" ht="24.2" customHeight="1">
      <c r="B134" s="127"/>
      <c r="C134" s="128" t="s">
        <v>125</v>
      </c>
      <c r="D134" s="128" t="s">
        <v>110</v>
      </c>
      <c r="E134" s="129" t="s">
        <v>137</v>
      </c>
      <c r="F134" s="130" t="s">
        <v>138</v>
      </c>
      <c r="G134" s="131" t="s">
        <v>121</v>
      </c>
      <c r="H134" s="132">
        <v>24</v>
      </c>
      <c r="I134" s="133"/>
      <c r="J134" s="133">
        <f t="shared" si="0"/>
        <v>0</v>
      </c>
      <c r="K134" s="134"/>
      <c r="L134" s="25"/>
      <c r="M134" s="135" t="s">
        <v>1</v>
      </c>
      <c r="N134" s="136" t="s">
        <v>33</v>
      </c>
      <c r="O134" s="137">
        <v>0.1</v>
      </c>
      <c r="P134" s="137">
        <f t="shared" si="1"/>
        <v>2.4000000000000004</v>
      </c>
      <c r="Q134" s="137">
        <v>0</v>
      </c>
      <c r="R134" s="137">
        <f t="shared" si="2"/>
        <v>0</v>
      </c>
      <c r="S134" s="137">
        <v>0</v>
      </c>
      <c r="T134" s="138">
        <f t="shared" si="3"/>
        <v>0</v>
      </c>
      <c r="AR134" s="139" t="s">
        <v>114</v>
      </c>
      <c r="AT134" s="139" t="s">
        <v>110</v>
      </c>
      <c r="AU134" s="139" t="s">
        <v>115</v>
      </c>
      <c r="AY134" s="13" t="s">
        <v>107</v>
      </c>
      <c r="BE134" s="140">
        <f t="shared" si="4"/>
        <v>0</v>
      </c>
      <c r="BF134" s="140">
        <f t="shared" si="5"/>
        <v>0</v>
      </c>
      <c r="BG134" s="140">
        <f t="shared" si="6"/>
        <v>0</v>
      </c>
      <c r="BH134" s="140">
        <f t="shared" si="7"/>
        <v>0</v>
      </c>
      <c r="BI134" s="140">
        <f t="shared" si="8"/>
        <v>0</v>
      </c>
      <c r="BJ134" s="13" t="s">
        <v>115</v>
      </c>
      <c r="BK134" s="140">
        <f t="shared" si="9"/>
        <v>0</v>
      </c>
      <c r="BL134" s="13" t="s">
        <v>114</v>
      </c>
      <c r="BM134" s="139" t="s">
        <v>139</v>
      </c>
    </row>
    <row r="135" spans="2:65" s="1" customFormat="1" ht="24.2" customHeight="1">
      <c r="B135" s="127"/>
      <c r="C135" s="128" t="s">
        <v>108</v>
      </c>
      <c r="D135" s="128" t="s">
        <v>110</v>
      </c>
      <c r="E135" s="129" t="s">
        <v>140</v>
      </c>
      <c r="F135" s="130" t="s">
        <v>141</v>
      </c>
      <c r="G135" s="131" t="s">
        <v>121</v>
      </c>
      <c r="H135" s="132">
        <v>2.4</v>
      </c>
      <c r="I135" s="133"/>
      <c r="J135" s="133">
        <f t="shared" si="0"/>
        <v>0</v>
      </c>
      <c r="K135" s="134"/>
      <c r="L135" s="25"/>
      <c r="M135" s="135" t="s">
        <v>1</v>
      </c>
      <c r="N135" s="136" t="s">
        <v>33</v>
      </c>
      <c r="O135" s="137">
        <v>0.749</v>
      </c>
      <c r="P135" s="137">
        <f t="shared" si="1"/>
        <v>1.7975999999999999</v>
      </c>
      <c r="Q135" s="137">
        <v>0</v>
      </c>
      <c r="R135" s="137">
        <f t="shared" si="2"/>
        <v>0</v>
      </c>
      <c r="S135" s="137">
        <v>0</v>
      </c>
      <c r="T135" s="138">
        <f t="shared" si="3"/>
        <v>0</v>
      </c>
      <c r="AR135" s="139" t="s">
        <v>114</v>
      </c>
      <c r="AT135" s="139" t="s">
        <v>110</v>
      </c>
      <c r="AU135" s="139" t="s">
        <v>115</v>
      </c>
      <c r="AY135" s="13" t="s">
        <v>107</v>
      </c>
      <c r="BE135" s="140">
        <f t="shared" si="4"/>
        <v>0</v>
      </c>
      <c r="BF135" s="140">
        <f t="shared" si="5"/>
        <v>0</v>
      </c>
      <c r="BG135" s="140">
        <f t="shared" si="6"/>
        <v>0</v>
      </c>
      <c r="BH135" s="140">
        <f t="shared" si="7"/>
        <v>0</v>
      </c>
      <c r="BI135" s="140">
        <f t="shared" si="8"/>
        <v>0</v>
      </c>
      <c r="BJ135" s="13" t="s">
        <v>115</v>
      </c>
      <c r="BK135" s="140">
        <f t="shared" si="9"/>
        <v>0</v>
      </c>
      <c r="BL135" s="13" t="s">
        <v>114</v>
      </c>
      <c r="BM135" s="139" t="s">
        <v>142</v>
      </c>
    </row>
    <row r="136" spans="2:65" s="1" customFormat="1" ht="24.2" customHeight="1">
      <c r="B136" s="127"/>
      <c r="C136" s="128" t="s">
        <v>129</v>
      </c>
      <c r="D136" s="128" t="s">
        <v>110</v>
      </c>
      <c r="E136" s="129" t="s">
        <v>143</v>
      </c>
      <c r="F136" s="130" t="s">
        <v>144</v>
      </c>
      <c r="G136" s="131" t="s">
        <v>121</v>
      </c>
      <c r="H136" s="132">
        <v>0.4</v>
      </c>
      <c r="I136" s="133"/>
      <c r="J136" s="133">
        <f t="shared" si="0"/>
        <v>0</v>
      </c>
      <c r="K136" s="134"/>
      <c r="L136" s="25"/>
      <c r="M136" s="135" t="s">
        <v>1</v>
      </c>
      <c r="N136" s="136" t="s">
        <v>33</v>
      </c>
      <c r="O136" s="137">
        <v>0</v>
      </c>
      <c r="P136" s="137">
        <f t="shared" si="1"/>
        <v>0</v>
      </c>
      <c r="Q136" s="137">
        <v>0</v>
      </c>
      <c r="R136" s="137">
        <f t="shared" si="2"/>
        <v>0</v>
      </c>
      <c r="S136" s="137">
        <v>0</v>
      </c>
      <c r="T136" s="138">
        <f t="shared" si="3"/>
        <v>0</v>
      </c>
      <c r="AR136" s="139" t="s">
        <v>114</v>
      </c>
      <c r="AT136" s="139" t="s">
        <v>110</v>
      </c>
      <c r="AU136" s="139" t="s">
        <v>115</v>
      </c>
      <c r="AY136" s="13" t="s">
        <v>107</v>
      </c>
      <c r="BE136" s="140">
        <f t="shared" si="4"/>
        <v>0</v>
      </c>
      <c r="BF136" s="140">
        <f t="shared" si="5"/>
        <v>0</v>
      </c>
      <c r="BG136" s="140">
        <f t="shared" si="6"/>
        <v>0</v>
      </c>
      <c r="BH136" s="140">
        <f t="shared" si="7"/>
        <v>0</v>
      </c>
      <c r="BI136" s="140">
        <f t="shared" si="8"/>
        <v>0</v>
      </c>
      <c r="BJ136" s="13" t="s">
        <v>115</v>
      </c>
      <c r="BK136" s="140">
        <f t="shared" si="9"/>
        <v>0</v>
      </c>
      <c r="BL136" s="13" t="s">
        <v>114</v>
      </c>
      <c r="BM136" s="139" t="s">
        <v>145</v>
      </c>
    </row>
    <row r="137" spans="2:65" s="1" customFormat="1" ht="24.2" customHeight="1">
      <c r="B137" s="127"/>
      <c r="C137" s="128">
        <v>11</v>
      </c>
      <c r="D137" s="128" t="s">
        <v>110</v>
      </c>
      <c r="E137" s="129" t="s">
        <v>146</v>
      </c>
      <c r="F137" s="130" t="s">
        <v>147</v>
      </c>
      <c r="G137" s="131" t="s">
        <v>121</v>
      </c>
      <c r="H137" s="132">
        <v>2</v>
      </c>
      <c r="I137" s="133"/>
      <c r="J137" s="133">
        <f t="shared" si="0"/>
        <v>0</v>
      </c>
      <c r="K137" s="134"/>
      <c r="L137" s="25"/>
      <c r="M137" s="135" t="s">
        <v>1</v>
      </c>
      <c r="N137" s="136" t="s">
        <v>33</v>
      </c>
      <c r="O137" s="137">
        <v>0</v>
      </c>
      <c r="P137" s="137">
        <f t="shared" si="1"/>
        <v>0</v>
      </c>
      <c r="Q137" s="137">
        <v>0</v>
      </c>
      <c r="R137" s="137">
        <f t="shared" si="2"/>
        <v>0</v>
      </c>
      <c r="S137" s="137">
        <v>0</v>
      </c>
      <c r="T137" s="138">
        <f t="shared" si="3"/>
        <v>0</v>
      </c>
      <c r="AR137" s="139" t="s">
        <v>114</v>
      </c>
      <c r="AT137" s="139" t="s">
        <v>110</v>
      </c>
      <c r="AU137" s="139" t="s">
        <v>115</v>
      </c>
      <c r="AY137" s="13" t="s">
        <v>107</v>
      </c>
      <c r="BE137" s="140">
        <f t="shared" si="4"/>
        <v>0</v>
      </c>
      <c r="BF137" s="140">
        <f t="shared" si="5"/>
        <v>0</v>
      </c>
      <c r="BG137" s="140">
        <f t="shared" si="6"/>
        <v>0</v>
      </c>
      <c r="BH137" s="140">
        <f t="shared" si="7"/>
        <v>0</v>
      </c>
      <c r="BI137" s="140">
        <f t="shared" si="8"/>
        <v>0</v>
      </c>
      <c r="BJ137" s="13" t="s">
        <v>115</v>
      </c>
      <c r="BK137" s="140">
        <f t="shared" si="9"/>
        <v>0</v>
      </c>
      <c r="BL137" s="13" t="s">
        <v>114</v>
      </c>
      <c r="BM137" s="139" t="s">
        <v>148</v>
      </c>
    </row>
    <row r="138" spans="2:65" s="11" customFormat="1" ht="22.9" customHeight="1">
      <c r="B138" s="116"/>
      <c r="D138" s="117" t="s">
        <v>66</v>
      </c>
      <c r="E138" s="125" t="s">
        <v>149</v>
      </c>
      <c r="F138" s="125" t="s">
        <v>150</v>
      </c>
      <c r="J138" s="126">
        <f>BK138</f>
        <v>0</v>
      </c>
      <c r="L138" s="116"/>
      <c r="M138" s="120"/>
      <c r="P138" s="121">
        <f>P139</f>
        <v>6.8376000000000001</v>
      </c>
      <c r="R138" s="121">
        <f>R139</f>
        <v>0</v>
      </c>
      <c r="T138" s="122">
        <f>T139</f>
        <v>0</v>
      </c>
      <c r="AR138" s="117" t="s">
        <v>75</v>
      </c>
      <c r="AT138" s="123" t="s">
        <v>66</v>
      </c>
      <c r="AU138" s="123" t="s">
        <v>75</v>
      </c>
      <c r="AY138" s="117" t="s">
        <v>107</v>
      </c>
      <c r="BK138" s="124">
        <f>BK139</f>
        <v>0</v>
      </c>
    </row>
    <row r="139" spans="2:65" s="1" customFormat="1" ht="24.2" customHeight="1">
      <c r="B139" s="127"/>
      <c r="C139" s="128" t="s">
        <v>132</v>
      </c>
      <c r="D139" s="128" t="s">
        <v>110</v>
      </c>
      <c r="E139" s="129" t="s">
        <v>151</v>
      </c>
      <c r="F139" s="130" t="s">
        <v>152</v>
      </c>
      <c r="G139" s="131" t="s">
        <v>121</v>
      </c>
      <c r="H139" s="132">
        <v>2.4</v>
      </c>
      <c r="I139" s="133"/>
      <c r="J139" s="133">
        <f>ROUND(I139*H139,2)</f>
        <v>0</v>
      </c>
      <c r="K139" s="134"/>
      <c r="L139" s="25"/>
      <c r="M139" s="135" t="s">
        <v>1</v>
      </c>
      <c r="N139" s="136" t="s">
        <v>33</v>
      </c>
      <c r="O139" s="137">
        <v>2.8490000000000002</v>
      </c>
      <c r="P139" s="137">
        <f>O139*H139</f>
        <v>6.8376000000000001</v>
      </c>
      <c r="Q139" s="137">
        <v>0</v>
      </c>
      <c r="R139" s="137">
        <f>Q139*H139</f>
        <v>0</v>
      </c>
      <c r="S139" s="137">
        <v>0</v>
      </c>
      <c r="T139" s="138">
        <f>S139*H139</f>
        <v>0</v>
      </c>
      <c r="AR139" s="139" t="s">
        <v>114</v>
      </c>
      <c r="AT139" s="139" t="s">
        <v>110</v>
      </c>
      <c r="AU139" s="139" t="s">
        <v>115</v>
      </c>
      <c r="AY139" s="13" t="s">
        <v>107</v>
      </c>
      <c r="BE139" s="140">
        <f>IF(N139="základná",J139,0)</f>
        <v>0</v>
      </c>
      <c r="BF139" s="140">
        <f>IF(N139="znížená",J139,0)</f>
        <v>0</v>
      </c>
      <c r="BG139" s="140">
        <f>IF(N139="zákl. prenesená",J139,0)</f>
        <v>0</v>
      </c>
      <c r="BH139" s="140">
        <f>IF(N139="zníž. prenesená",J139,0)</f>
        <v>0</v>
      </c>
      <c r="BI139" s="140">
        <f>IF(N139="nulová",J139,0)</f>
        <v>0</v>
      </c>
      <c r="BJ139" s="13" t="s">
        <v>115</v>
      </c>
      <c r="BK139" s="140">
        <f>ROUND(I139*H139,2)</f>
        <v>0</v>
      </c>
      <c r="BL139" s="13" t="s">
        <v>114</v>
      </c>
      <c r="BM139" s="139" t="s">
        <v>153</v>
      </c>
    </row>
    <row r="140" spans="2:65" s="11" customFormat="1" ht="25.9" customHeight="1">
      <c r="B140" s="116"/>
      <c r="D140" s="117" t="s">
        <v>66</v>
      </c>
      <c r="E140" s="118" t="s">
        <v>154</v>
      </c>
      <c r="F140" s="118" t="s">
        <v>155</v>
      </c>
      <c r="J140" s="119">
        <f>BK140</f>
        <v>0</v>
      </c>
      <c r="L140" s="116"/>
      <c r="M140" s="120"/>
      <c r="P140" s="121">
        <f>P141+P156</f>
        <v>182.96942000000001</v>
      </c>
      <c r="R140" s="121">
        <f>R141+R156</f>
        <v>0.47788580000000003</v>
      </c>
      <c r="T140" s="122">
        <f>T141+T156</f>
        <v>0.72160000000000002</v>
      </c>
      <c r="AR140" s="117" t="s">
        <v>115</v>
      </c>
      <c r="AT140" s="123" t="s">
        <v>66</v>
      </c>
      <c r="AU140" s="123" t="s">
        <v>67</v>
      </c>
      <c r="AY140" s="117" t="s">
        <v>107</v>
      </c>
      <c r="BK140" s="124">
        <f>BK141+BK156</f>
        <v>0</v>
      </c>
    </row>
    <row r="141" spans="2:65" s="11" customFormat="1" ht="22.9" customHeight="1">
      <c r="B141" s="116"/>
      <c r="D141" s="117" t="s">
        <v>66</v>
      </c>
      <c r="E141" s="125" t="s">
        <v>156</v>
      </c>
      <c r="F141" s="125" t="s">
        <v>157</v>
      </c>
      <c r="J141" s="126">
        <f>BK141</f>
        <v>0</v>
      </c>
      <c r="L141" s="116"/>
      <c r="M141" s="120"/>
      <c r="P141" s="121">
        <f>SUM(P142:P155)</f>
        <v>94.709900000000005</v>
      </c>
      <c r="R141" s="121">
        <f>SUM(R142:R155)</f>
        <v>0.20694059999999997</v>
      </c>
      <c r="T141" s="122">
        <f>SUM(T142:T155)</f>
        <v>0.5</v>
      </c>
      <c r="AR141" s="117" t="s">
        <v>115</v>
      </c>
      <c r="AT141" s="123" t="s">
        <v>66</v>
      </c>
      <c r="AU141" s="123" t="s">
        <v>75</v>
      </c>
      <c r="AY141" s="117" t="s">
        <v>107</v>
      </c>
      <c r="BK141" s="124">
        <f>SUM(BK142:BK155)</f>
        <v>0</v>
      </c>
    </row>
    <row r="142" spans="2:65" s="1" customFormat="1" ht="24.2" customHeight="1">
      <c r="B142" s="127"/>
      <c r="C142" s="128" t="s">
        <v>158</v>
      </c>
      <c r="D142" s="128" t="s">
        <v>110</v>
      </c>
      <c r="E142" s="129" t="s">
        <v>159</v>
      </c>
      <c r="F142" s="130" t="s">
        <v>160</v>
      </c>
      <c r="G142" s="131" t="s">
        <v>113</v>
      </c>
      <c r="H142" s="132">
        <v>50</v>
      </c>
      <c r="I142" s="133"/>
      <c r="J142" s="133">
        <f t="shared" ref="J142:J155" si="10">ROUND(I142*H142,2)</f>
        <v>0</v>
      </c>
      <c r="K142" s="134"/>
      <c r="L142" s="25"/>
      <c r="M142" s="135" t="s">
        <v>1</v>
      </c>
      <c r="N142" s="136" t="s">
        <v>33</v>
      </c>
      <c r="O142" s="137">
        <v>5.7500000000000002E-2</v>
      </c>
      <c r="P142" s="137">
        <f t="shared" ref="P142:P155" si="11">O142*H142</f>
        <v>2.875</v>
      </c>
      <c r="Q142" s="137">
        <v>0</v>
      </c>
      <c r="R142" s="137">
        <f t="shared" ref="R142:R155" si="12">Q142*H142</f>
        <v>0</v>
      </c>
      <c r="S142" s="137">
        <v>0.01</v>
      </c>
      <c r="T142" s="138">
        <f t="shared" ref="T142:T155" si="13">S142*H142</f>
        <v>0.5</v>
      </c>
      <c r="AR142" s="139" t="s">
        <v>139</v>
      </c>
      <c r="AT142" s="139" t="s">
        <v>110</v>
      </c>
      <c r="AU142" s="139" t="s">
        <v>115</v>
      </c>
      <c r="AY142" s="13" t="s">
        <v>107</v>
      </c>
      <c r="BE142" s="140">
        <f t="shared" ref="BE142:BE155" si="14">IF(N142="základná",J142,0)</f>
        <v>0</v>
      </c>
      <c r="BF142" s="140">
        <f t="shared" ref="BF142:BF155" si="15">IF(N142="znížená",J142,0)</f>
        <v>0</v>
      </c>
      <c r="BG142" s="140">
        <f t="shared" ref="BG142:BG155" si="16">IF(N142="zákl. prenesená",J142,0)</f>
        <v>0</v>
      </c>
      <c r="BH142" s="140">
        <f t="shared" ref="BH142:BH155" si="17">IF(N142="zníž. prenesená",J142,0)</f>
        <v>0</v>
      </c>
      <c r="BI142" s="140">
        <f t="shared" ref="BI142:BI155" si="18">IF(N142="nulová",J142,0)</f>
        <v>0</v>
      </c>
      <c r="BJ142" s="13" t="s">
        <v>115</v>
      </c>
      <c r="BK142" s="140">
        <f t="shared" ref="BK142:BK155" si="19">ROUND(I142*H142,2)</f>
        <v>0</v>
      </c>
      <c r="BL142" s="13" t="s">
        <v>139</v>
      </c>
      <c r="BM142" s="139" t="s">
        <v>161</v>
      </c>
    </row>
    <row r="143" spans="2:65" s="1" customFormat="1" ht="16.5" customHeight="1">
      <c r="B143" s="127"/>
      <c r="C143" s="128" t="s">
        <v>136</v>
      </c>
      <c r="D143" s="128" t="s">
        <v>110</v>
      </c>
      <c r="E143" s="129" t="s">
        <v>162</v>
      </c>
      <c r="F143" s="130" t="s">
        <v>163</v>
      </c>
      <c r="G143" s="131" t="s">
        <v>113</v>
      </c>
      <c r="H143" s="132">
        <v>150</v>
      </c>
      <c r="I143" s="133"/>
      <c r="J143" s="133">
        <f t="shared" si="10"/>
        <v>0</v>
      </c>
      <c r="K143" s="134"/>
      <c r="L143" s="25"/>
      <c r="M143" s="135" t="s">
        <v>1</v>
      </c>
      <c r="N143" s="136" t="s">
        <v>33</v>
      </c>
      <c r="O143" s="137">
        <v>0.08</v>
      </c>
      <c r="P143" s="137">
        <f t="shared" si="11"/>
        <v>12</v>
      </c>
      <c r="Q143" s="137">
        <v>0</v>
      </c>
      <c r="R143" s="137">
        <f t="shared" si="12"/>
        <v>0</v>
      </c>
      <c r="S143" s="137">
        <v>0</v>
      </c>
      <c r="T143" s="138">
        <f t="shared" si="13"/>
        <v>0</v>
      </c>
      <c r="AR143" s="139" t="s">
        <v>139</v>
      </c>
      <c r="AT143" s="139" t="s">
        <v>110</v>
      </c>
      <c r="AU143" s="139" t="s">
        <v>115</v>
      </c>
      <c r="AY143" s="13" t="s">
        <v>107</v>
      </c>
      <c r="BE143" s="140">
        <f t="shared" si="14"/>
        <v>0</v>
      </c>
      <c r="BF143" s="140">
        <f t="shared" si="15"/>
        <v>0</v>
      </c>
      <c r="BG143" s="140">
        <f t="shared" si="16"/>
        <v>0</v>
      </c>
      <c r="BH143" s="140">
        <f t="shared" si="17"/>
        <v>0</v>
      </c>
      <c r="BI143" s="140">
        <f t="shared" si="18"/>
        <v>0</v>
      </c>
      <c r="BJ143" s="13" t="s">
        <v>115</v>
      </c>
      <c r="BK143" s="140">
        <f t="shared" si="19"/>
        <v>0</v>
      </c>
      <c r="BL143" s="13" t="s">
        <v>139</v>
      </c>
      <c r="BM143" s="139" t="s">
        <v>164</v>
      </c>
    </row>
    <row r="144" spans="2:65" s="1" customFormat="1" ht="24.2" customHeight="1">
      <c r="B144" s="127"/>
      <c r="C144" s="149" t="s">
        <v>165</v>
      </c>
      <c r="D144" s="149" t="s">
        <v>110</v>
      </c>
      <c r="E144" s="150" t="s">
        <v>166</v>
      </c>
      <c r="F144" s="151" t="s">
        <v>167</v>
      </c>
      <c r="G144" s="152" t="s">
        <v>113</v>
      </c>
      <c r="H144" s="153">
        <v>50</v>
      </c>
      <c r="I144" s="154"/>
      <c r="J144" s="154">
        <f t="shared" si="10"/>
        <v>0</v>
      </c>
      <c r="K144" s="134"/>
      <c r="L144" s="25"/>
      <c r="M144" s="135" t="s">
        <v>1</v>
      </c>
      <c r="N144" s="136" t="s">
        <v>33</v>
      </c>
      <c r="O144" s="137">
        <v>4.3020000000000003E-2</v>
      </c>
      <c r="P144" s="137">
        <f t="shared" si="11"/>
        <v>2.1510000000000002</v>
      </c>
      <c r="Q144" s="137">
        <v>0</v>
      </c>
      <c r="R144" s="137">
        <f t="shared" si="12"/>
        <v>0</v>
      </c>
      <c r="S144" s="137">
        <v>0</v>
      </c>
      <c r="T144" s="138">
        <f t="shared" si="13"/>
        <v>0</v>
      </c>
      <c r="AR144" s="139" t="s">
        <v>139</v>
      </c>
      <c r="AT144" s="139" t="s">
        <v>110</v>
      </c>
      <c r="AU144" s="139" t="s">
        <v>115</v>
      </c>
      <c r="AY144" s="13" t="s">
        <v>107</v>
      </c>
      <c r="BE144" s="140">
        <f t="shared" si="14"/>
        <v>0</v>
      </c>
      <c r="BF144" s="140">
        <f t="shared" si="15"/>
        <v>0</v>
      </c>
      <c r="BG144" s="140">
        <f t="shared" si="16"/>
        <v>0</v>
      </c>
      <c r="BH144" s="140">
        <f t="shared" si="17"/>
        <v>0</v>
      </c>
      <c r="BI144" s="140">
        <f t="shared" si="18"/>
        <v>0</v>
      </c>
      <c r="BJ144" s="13" t="s">
        <v>115</v>
      </c>
      <c r="BK144" s="140">
        <f t="shared" si="19"/>
        <v>0</v>
      </c>
      <c r="BL144" s="13" t="s">
        <v>139</v>
      </c>
      <c r="BM144" s="139" t="s">
        <v>168</v>
      </c>
    </row>
    <row r="145" spans="2:65" s="1" customFormat="1" ht="16.5" customHeight="1">
      <c r="B145" s="127"/>
      <c r="C145" s="149" t="s">
        <v>139</v>
      </c>
      <c r="D145" s="149" t="s">
        <v>169</v>
      </c>
      <c r="E145" s="150" t="s">
        <v>170</v>
      </c>
      <c r="F145" s="151" t="s">
        <v>171</v>
      </c>
      <c r="G145" s="152" t="s">
        <v>121</v>
      </c>
      <c r="H145" s="153">
        <v>0.08</v>
      </c>
      <c r="I145" s="154"/>
      <c r="J145" s="154">
        <f t="shared" si="10"/>
        <v>0</v>
      </c>
      <c r="K145" s="141"/>
      <c r="L145" s="142"/>
      <c r="M145" s="143" t="s">
        <v>1</v>
      </c>
      <c r="N145" s="144" t="s">
        <v>33</v>
      </c>
      <c r="O145" s="137">
        <v>0</v>
      </c>
      <c r="P145" s="137">
        <f t="shared" si="11"/>
        <v>0</v>
      </c>
      <c r="Q145" s="137">
        <v>0</v>
      </c>
      <c r="R145" s="137">
        <f t="shared" si="12"/>
        <v>0</v>
      </c>
      <c r="S145" s="137">
        <v>0</v>
      </c>
      <c r="T145" s="138">
        <f t="shared" si="13"/>
        <v>0</v>
      </c>
      <c r="AR145" s="139" t="s">
        <v>172</v>
      </c>
      <c r="AT145" s="139" t="s">
        <v>169</v>
      </c>
      <c r="AU145" s="139" t="s">
        <v>115</v>
      </c>
      <c r="AY145" s="13" t="s">
        <v>107</v>
      </c>
      <c r="BE145" s="140">
        <f t="shared" si="14"/>
        <v>0</v>
      </c>
      <c r="BF145" s="140">
        <f t="shared" si="15"/>
        <v>0</v>
      </c>
      <c r="BG145" s="140">
        <f t="shared" si="16"/>
        <v>0</v>
      </c>
      <c r="BH145" s="140">
        <f t="shared" si="17"/>
        <v>0</v>
      </c>
      <c r="BI145" s="140">
        <f t="shared" si="18"/>
        <v>0</v>
      </c>
      <c r="BJ145" s="13" t="s">
        <v>115</v>
      </c>
      <c r="BK145" s="140">
        <f t="shared" si="19"/>
        <v>0</v>
      </c>
      <c r="BL145" s="13" t="s">
        <v>139</v>
      </c>
      <c r="BM145" s="139" t="s">
        <v>172</v>
      </c>
    </row>
    <row r="146" spans="2:65" s="1" customFormat="1" ht="33" customHeight="1">
      <c r="B146" s="127"/>
      <c r="C146" s="149" t="s">
        <v>173</v>
      </c>
      <c r="D146" s="149" t="s">
        <v>110</v>
      </c>
      <c r="E146" s="150" t="s">
        <v>174</v>
      </c>
      <c r="F146" s="151" t="s">
        <v>175</v>
      </c>
      <c r="G146" s="152" t="s">
        <v>113</v>
      </c>
      <c r="H146" s="153">
        <v>50</v>
      </c>
      <c r="I146" s="154"/>
      <c r="J146" s="154">
        <f t="shared" si="10"/>
        <v>0</v>
      </c>
      <c r="K146" s="134"/>
      <c r="L146" s="25"/>
      <c r="M146" s="135" t="s">
        <v>1</v>
      </c>
      <c r="N146" s="136" t="s">
        <v>33</v>
      </c>
      <c r="O146" s="137">
        <v>0.221</v>
      </c>
      <c r="P146" s="137">
        <f t="shared" si="11"/>
        <v>11.05</v>
      </c>
      <c r="Q146" s="137">
        <v>5.4494999999999999E-4</v>
      </c>
      <c r="R146" s="137">
        <f t="shared" si="12"/>
        <v>2.7247500000000001E-2</v>
      </c>
      <c r="S146" s="137">
        <v>0</v>
      </c>
      <c r="T146" s="138">
        <f t="shared" si="13"/>
        <v>0</v>
      </c>
      <c r="AR146" s="139" t="s">
        <v>139</v>
      </c>
      <c r="AT146" s="139" t="s">
        <v>110</v>
      </c>
      <c r="AU146" s="139" t="s">
        <v>115</v>
      </c>
      <c r="AY146" s="13" t="s">
        <v>107</v>
      </c>
      <c r="BE146" s="140">
        <f t="shared" si="14"/>
        <v>0</v>
      </c>
      <c r="BF146" s="140">
        <f t="shared" si="15"/>
        <v>0</v>
      </c>
      <c r="BG146" s="140">
        <f t="shared" si="16"/>
        <v>0</v>
      </c>
      <c r="BH146" s="140">
        <f t="shared" si="17"/>
        <v>0</v>
      </c>
      <c r="BI146" s="140">
        <f t="shared" si="18"/>
        <v>0</v>
      </c>
      <c r="BJ146" s="13" t="s">
        <v>115</v>
      </c>
      <c r="BK146" s="140">
        <f t="shared" si="19"/>
        <v>0</v>
      </c>
      <c r="BL146" s="13" t="s">
        <v>139</v>
      </c>
      <c r="BM146" s="139" t="s">
        <v>176</v>
      </c>
    </row>
    <row r="147" spans="2:65" s="1" customFormat="1" ht="24.2" customHeight="1">
      <c r="B147" s="127"/>
      <c r="C147" s="149" t="s">
        <v>142</v>
      </c>
      <c r="D147" s="149" t="s">
        <v>169</v>
      </c>
      <c r="E147" s="150" t="s">
        <v>177</v>
      </c>
      <c r="F147" s="151" t="s">
        <v>178</v>
      </c>
      <c r="G147" s="152" t="s">
        <v>113</v>
      </c>
      <c r="H147" s="153">
        <v>55</v>
      </c>
      <c r="I147" s="154"/>
      <c r="J147" s="154">
        <f t="shared" si="10"/>
        <v>0</v>
      </c>
      <c r="K147" s="141"/>
      <c r="L147" s="142"/>
      <c r="M147" s="143" t="s">
        <v>1</v>
      </c>
      <c r="N147" s="144" t="s">
        <v>33</v>
      </c>
      <c r="O147" s="137">
        <v>0</v>
      </c>
      <c r="P147" s="137">
        <f t="shared" si="11"/>
        <v>0</v>
      </c>
      <c r="Q147" s="137">
        <v>0</v>
      </c>
      <c r="R147" s="137">
        <f t="shared" si="12"/>
        <v>0</v>
      </c>
      <c r="S147" s="137">
        <v>0</v>
      </c>
      <c r="T147" s="138">
        <f t="shared" si="13"/>
        <v>0</v>
      </c>
      <c r="AR147" s="139" t="s">
        <v>172</v>
      </c>
      <c r="AT147" s="139" t="s">
        <v>169</v>
      </c>
      <c r="AU147" s="139" t="s">
        <v>115</v>
      </c>
      <c r="AY147" s="13" t="s">
        <v>107</v>
      </c>
      <c r="BE147" s="140">
        <f t="shared" si="14"/>
        <v>0</v>
      </c>
      <c r="BF147" s="140">
        <f t="shared" si="15"/>
        <v>0</v>
      </c>
      <c r="BG147" s="140">
        <f t="shared" si="16"/>
        <v>0</v>
      </c>
      <c r="BH147" s="140">
        <f t="shared" si="17"/>
        <v>0</v>
      </c>
      <c r="BI147" s="140">
        <f t="shared" si="18"/>
        <v>0</v>
      </c>
      <c r="BJ147" s="13" t="s">
        <v>115</v>
      </c>
      <c r="BK147" s="140">
        <f t="shared" si="19"/>
        <v>0</v>
      </c>
      <c r="BL147" s="13" t="s">
        <v>139</v>
      </c>
      <c r="BM147" s="139" t="s">
        <v>179</v>
      </c>
    </row>
    <row r="148" spans="2:65" s="1" customFormat="1" ht="33" customHeight="1">
      <c r="B148" s="127"/>
      <c r="C148" s="149" t="s">
        <v>180</v>
      </c>
      <c r="D148" s="149" t="s">
        <v>110</v>
      </c>
      <c r="E148" s="150" t="s">
        <v>181</v>
      </c>
      <c r="F148" s="151" t="s">
        <v>182</v>
      </c>
      <c r="G148" s="152" t="s">
        <v>113</v>
      </c>
      <c r="H148" s="153">
        <v>150</v>
      </c>
      <c r="I148" s="154"/>
      <c r="J148" s="154">
        <f t="shared" si="10"/>
        <v>0</v>
      </c>
      <c r="K148" s="134"/>
      <c r="L148" s="25"/>
      <c r="M148" s="135" t="s">
        <v>1</v>
      </c>
      <c r="N148" s="136" t="s">
        <v>33</v>
      </c>
      <c r="O148" s="137">
        <v>0.30767</v>
      </c>
      <c r="P148" s="137">
        <f t="shared" si="11"/>
        <v>46.150500000000001</v>
      </c>
      <c r="Q148" s="137">
        <v>4.4430000000000001E-4</v>
      </c>
      <c r="R148" s="137">
        <f t="shared" si="12"/>
        <v>6.6644999999999996E-2</v>
      </c>
      <c r="S148" s="137">
        <v>0</v>
      </c>
      <c r="T148" s="138">
        <f t="shared" si="13"/>
        <v>0</v>
      </c>
      <c r="AR148" s="139" t="s">
        <v>139</v>
      </c>
      <c r="AT148" s="139" t="s">
        <v>110</v>
      </c>
      <c r="AU148" s="139" t="s">
        <v>115</v>
      </c>
      <c r="AY148" s="13" t="s">
        <v>107</v>
      </c>
      <c r="BE148" s="140">
        <f t="shared" si="14"/>
        <v>0</v>
      </c>
      <c r="BF148" s="140">
        <f t="shared" si="15"/>
        <v>0</v>
      </c>
      <c r="BG148" s="140">
        <f t="shared" si="16"/>
        <v>0</v>
      </c>
      <c r="BH148" s="140">
        <f t="shared" si="17"/>
        <v>0</v>
      </c>
      <c r="BI148" s="140">
        <f t="shared" si="18"/>
        <v>0</v>
      </c>
      <c r="BJ148" s="13" t="s">
        <v>115</v>
      </c>
      <c r="BK148" s="140">
        <f t="shared" si="19"/>
        <v>0</v>
      </c>
      <c r="BL148" s="13" t="s">
        <v>139</v>
      </c>
      <c r="BM148" s="139" t="s">
        <v>183</v>
      </c>
    </row>
    <row r="149" spans="2:65" s="1" customFormat="1" ht="37.9" customHeight="1">
      <c r="B149" s="127"/>
      <c r="C149" s="149" t="s">
        <v>145</v>
      </c>
      <c r="D149" s="149" t="s">
        <v>169</v>
      </c>
      <c r="E149" s="150" t="s">
        <v>184</v>
      </c>
      <c r="F149" s="151" t="s">
        <v>185</v>
      </c>
      <c r="G149" s="152" t="s">
        <v>113</v>
      </c>
      <c r="H149" s="153">
        <v>165</v>
      </c>
      <c r="I149" s="154"/>
      <c r="J149" s="154">
        <f t="shared" si="10"/>
        <v>0</v>
      </c>
      <c r="K149" s="141"/>
      <c r="L149" s="142"/>
      <c r="M149" s="143" t="s">
        <v>1</v>
      </c>
      <c r="N149" s="144" t="s">
        <v>33</v>
      </c>
      <c r="O149" s="137">
        <v>0</v>
      </c>
      <c r="P149" s="137">
        <f t="shared" si="11"/>
        <v>0</v>
      </c>
      <c r="Q149" s="137">
        <v>0</v>
      </c>
      <c r="R149" s="137">
        <f t="shared" si="12"/>
        <v>0</v>
      </c>
      <c r="S149" s="137">
        <v>0</v>
      </c>
      <c r="T149" s="138">
        <f t="shared" si="13"/>
        <v>0</v>
      </c>
      <c r="AR149" s="139" t="s">
        <v>172</v>
      </c>
      <c r="AT149" s="139" t="s">
        <v>169</v>
      </c>
      <c r="AU149" s="139" t="s">
        <v>115</v>
      </c>
      <c r="AY149" s="13" t="s">
        <v>107</v>
      </c>
      <c r="BE149" s="140">
        <f t="shared" si="14"/>
        <v>0</v>
      </c>
      <c r="BF149" s="140">
        <f t="shared" si="15"/>
        <v>0</v>
      </c>
      <c r="BG149" s="140">
        <f t="shared" si="16"/>
        <v>0</v>
      </c>
      <c r="BH149" s="140">
        <f t="shared" si="17"/>
        <v>0</v>
      </c>
      <c r="BI149" s="140">
        <f t="shared" si="18"/>
        <v>0</v>
      </c>
      <c r="BJ149" s="13" t="s">
        <v>115</v>
      </c>
      <c r="BK149" s="140">
        <f t="shared" si="19"/>
        <v>0</v>
      </c>
      <c r="BL149" s="13" t="s">
        <v>139</v>
      </c>
      <c r="BM149" s="139" t="s">
        <v>186</v>
      </c>
    </row>
    <row r="150" spans="2:65" s="1" customFormat="1" ht="24.2" customHeight="1">
      <c r="B150" s="127"/>
      <c r="C150" s="149" t="s">
        <v>187</v>
      </c>
      <c r="D150" s="149" t="s">
        <v>169</v>
      </c>
      <c r="E150" s="150" t="s">
        <v>188</v>
      </c>
      <c r="F150" s="151" t="s">
        <v>189</v>
      </c>
      <c r="G150" s="152" t="s">
        <v>190</v>
      </c>
      <c r="H150" s="153">
        <v>10</v>
      </c>
      <c r="I150" s="154"/>
      <c r="J150" s="154">
        <f t="shared" si="10"/>
        <v>0</v>
      </c>
      <c r="K150" s="141"/>
      <c r="L150" s="142"/>
      <c r="M150" s="143" t="s">
        <v>1</v>
      </c>
      <c r="N150" s="144" t="s">
        <v>33</v>
      </c>
      <c r="O150" s="137">
        <v>0</v>
      </c>
      <c r="P150" s="137">
        <f t="shared" si="11"/>
        <v>0</v>
      </c>
      <c r="Q150" s="137">
        <v>6.0000000000000001E-3</v>
      </c>
      <c r="R150" s="137">
        <f t="shared" si="12"/>
        <v>0.06</v>
      </c>
      <c r="S150" s="137">
        <v>0</v>
      </c>
      <c r="T150" s="138">
        <f t="shared" si="13"/>
        <v>0</v>
      </c>
      <c r="AR150" s="139" t="s">
        <v>172</v>
      </c>
      <c r="AT150" s="139" t="s">
        <v>169</v>
      </c>
      <c r="AU150" s="139" t="s">
        <v>115</v>
      </c>
      <c r="AY150" s="13" t="s">
        <v>107</v>
      </c>
      <c r="BE150" s="140">
        <f t="shared" si="14"/>
        <v>0</v>
      </c>
      <c r="BF150" s="140">
        <f t="shared" si="15"/>
        <v>0</v>
      </c>
      <c r="BG150" s="140">
        <f t="shared" si="16"/>
        <v>0</v>
      </c>
      <c r="BH150" s="140">
        <f t="shared" si="17"/>
        <v>0</v>
      </c>
      <c r="BI150" s="140">
        <f t="shared" si="18"/>
        <v>0</v>
      </c>
      <c r="BJ150" s="13" t="s">
        <v>115</v>
      </c>
      <c r="BK150" s="140">
        <f t="shared" si="19"/>
        <v>0</v>
      </c>
      <c r="BL150" s="13" t="s">
        <v>139</v>
      </c>
      <c r="BM150" s="139" t="s">
        <v>191</v>
      </c>
    </row>
    <row r="151" spans="2:65" s="1" customFormat="1" ht="37.9" customHeight="1">
      <c r="B151" s="127"/>
      <c r="C151" s="149" t="s">
        <v>192</v>
      </c>
      <c r="D151" s="149" t="s">
        <v>110</v>
      </c>
      <c r="E151" s="150" t="s">
        <v>193</v>
      </c>
      <c r="F151" s="151" t="s">
        <v>194</v>
      </c>
      <c r="G151" s="152" t="s">
        <v>195</v>
      </c>
      <c r="H151" s="153">
        <v>30</v>
      </c>
      <c r="I151" s="154"/>
      <c r="J151" s="154">
        <f t="shared" si="10"/>
        <v>0</v>
      </c>
      <c r="K151" s="134"/>
      <c r="L151" s="25"/>
      <c r="M151" s="135" t="s">
        <v>1</v>
      </c>
      <c r="N151" s="136" t="s">
        <v>33</v>
      </c>
      <c r="O151" s="137">
        <v>0.61158999999999997</v>
      </c>
      <c r="P151" s="137">
        <f t="shared" si="11"/>
        <v>18.3477</v>
      </c>
      <c r="Q151" s="137">
        <v>1.5681899999999999E-3</v>
      </c>
      <c r="R151" s="137">
        <f t="shared" si="12"/>
        <v>4.7045699999999996E-2</v>
      </c>
      <c r="S151" s="137">
        <v>0</v>
      </c>
      <c r="T151" s="138">
        <f t="shared" si="13"/>
        <v>0</v>
      </c>
      <c r="AR151" s="139" t="s">
        <v>139</v>
      </c>
      <c r="AT151" s="139" t="s">
        <v>110</v>
      </c>
      <c r="AU151" s="139" t="s">
        <v>115</v>
      </c>
      <c r="AY151" s="13" t="s">
        <v>107</v>
      </c>
      <c r="BE151" s="140">
        <f t="shared" si="14"/>
        <v>0</v>
      </c>
      <c r="BF151" s="140">
        <f t="shared" si="15"/>
        <v>0</v>
      </c>
      <c r="BG151" s="140">
        <f t="shared" si="16"/>
        <v>0</v>
      </c>
      <c r="BH151" s="140">
        <f t="shared" si="17"/>
        <v>0</v>
      </c>
      <c r="BI151" s="140">
        <f t="shared" si="18"/>
        <v>0</v>
      </c>
      <c r="BJ151" s="13" t="s">
        <v>115</v>
      </c>
      <c r="BK151" s="140">
        <f t="shared" si="19"/>
        <v>0</v>
      </c>
      <c r="BL151" s="13" t="s">
        <v>139</v>
      </c>
      <c r="BM151" s="139" t="s">
        <v>196</v>
      </c>
    </row>
    <row r="152" spans="2:65" s="1" customFormat="1" ht="16.5" customHeight="1">
      <c r="B152" s="127"/>
      <c r="C152" s="149" t="s">
        <v>7</v>
      </c>
      <c r="D152" s="149" t="s">
        <v>169</v>
      </c>
      <c r="E152" s="150" t="s">
        <v>197</v>
      </c>
      <c r="F152" s="151" t="s">
        <v>198</v>
      </c>
      <c r="G152" s="152" t="s">
        <v>199</v>
      </c>
      <c r="H152" s="153">
        <v>120</v>
      </c>
      <c r="I152" s="154"/>
      <c r="J152" s="154">
        <f t="shared" si="10"/>
        <v>0</v>
      </c>
      <c r="K152" s="141"/>
      <c r="L152" s="142"/>
      <c r="M152" s="143" t="s">
        <v>1</v>
      </c>
      <c r="N152" s="144" t="s">
        <v>33</v>
      </c>
      <c r="O152" s="137">
        <v>0</v>
      </c>
      <c r="P152" s="137">
        <f t="shared" si="11"/>
        <v>0</v>
      </c>
      <c r="Q152" s="137">
        <v>0</v>
      </c>
      <c r="R152" s="137">
        <f t="shared" si="12"/>
        <v>0</v>
      </c>
      <c r="S152" s="137">
        <v>0</v>
      </c>
      <c r="T152" s="138">
        <f t="shared" si="13"/>
        <v>0</v>
      </c>
      <c r="AR152" s="139" t="s">
        <v>172</v>
      </c>
      <c r="AT152" s="139" t="s">
        <v>169</v>
      </c>
      <c r="AU152" s="139" t="s">
        <v>115</v>
      </c>
      <c r="AY152" s="13" t="s">
        <v>107</v>
      </c>
      <c r="BE152" s="140">
        <f t="shared" si="14"/>
        <v>0</v>
      </c>
      <c r="BF152" s="140">
        <f t="shared" si="15"/>
        <v>0</v>
      </c>
      <c r="BG152" s="140">
        <f t="shared" si="16"/>
        <v>0</v>
      </c>
      <c r="BH152" s="140">
        <f t="shared" si="17"/>
        <v>0</v>
      </c>
      <c r="BI152" s="140">
        <f t="shared" si="18"/>
        <v>0</v>
      </c>
      <c r="BJ152" s="13" t="s">
        <v>115</v>
      </c>
      <c r="BK152" s="140">
        <f t="shared" si="19"/>
        <v>0</v>
      </c>
      <c r="BL152" s="13" t="s">
        <v>139</v>
      </c>
      <c r="BM152" s="139" t="s">
        <v>200</v>
      </c>
    </row>
    <row r="153" spans="2:65" s="1" customFormat="1" ht="24.2" customHeight="1">
      <c r="B153" s="127"/>
      <c r="C153" s="149" t="s">
        <v>153</v>
      </c>
      <c r="D153" s="149" t="s">
        <v>110</v>
      </c>
      <c r="E153" s="150" t="s">
        <v>201</v>
      </c>
      <c r="F153" s="151" t="s">
        <v>202</v>
      </c>
      <c r="G153" s="152" t="s">
        <v>113</v>
      </c>
      <c r="H153" s="153">
        <v>30</v>
      </c>
      <c r="I153" s="154"/>
      <c r="J153" s="154">
        <f t="shared" si="10"/>
        <v>0</v>
      </c>
      <c r="K153" s="134"/>
      <c r="L153" s="25"/>
      <c r="M153" s="135" t="s">
        <v>1</v>
      </c>
      <c r="N153" s="136" t="s">
        <v>33</v>
      </c>
      <c r="O153" s="137">
        <v>7.1190000000000003E-2</v>
      </c>
      <c r="P153" s="137">
        <f t="shared" si="11"/>
        <v>2.1356999999999999</v>
      </c>
      <c r="Q153" s="137">
        <v>2.0008E-4</v>
      </c>
      <c r="R153" s="137">
        <f t="shared" si="12"/>
        <v>6.0023999999999997E-3</v>
      </c>
      <c r="S153" s="137">
        <v>0</v>
      </c>
      <c r="T153" s="138">
        <f t="shared" si="13"/>
        <v>0</v>
      </c>
      <c r="AR153" s="139" t="s">
        <v>139</v>
      </c>
      <c r="AT153" s="139" t="s">
        <v>110</v>
      </c>
      <c r="AU153" s="139" t="s">
        <v>115</v>
      </c>
      <c r="AY153" s="13" t="s">
        <v>107</v>
      </c>
      <c r="BE153" s="140">
        <f t="shared" si="14"/>
        <v>0</v>
      </c>
      <c r="BF153" s="140">
        <f t="shared" si="15"/>
        <v>0</v>
      </c>
      <c r="BG153" s="140">
        <f t="shared" si="16"/>
        <v>0</v>
      </c>
      <c r="BH153" s="140">
        <f t="shared" si="17"/>
        <v>0</v>
      </c>
      <c r="BI153" s="140">
        <f t="shared" si="18"/>
        <v>0</v>
      </c>
      <c r="BJ153" s="13" t="s">
        <v>115</v>
      </c>
      <c r="BK153" s="140">
        <f t="shared" si="19"/>
        <v>0</v>
      </c>
      <c r="BL153" s="13" t="s">
        <v>139</v>
      </c>
      <c r="BM153" s="139" t="s">
        <v>203</v>
      </c>
    </row>
    <row r="154" spans="2:65" s="1" customFormat="1" ht="37.9" customHeight="1">
      <c r="B154" s="127"/>
      <c r="C154" s="149" t="s">
        <v>204</v>
      </c>
      <c r="D154" s="149" t="s">
        <v>169</v>
      </c>
      <c r="E154" s="150" t="s">
        <v>184</v>
      </c>
      <c r="F154" s="151" t="s">
        <v>185</v>
      </c>
      <c r="G154" s="152" t="s">
        <v>113</v>
      </c>
      <c r="H154" s="153">
        <v>33</v>
      </c>
      <c r="I154" s="154"/>
      <c r="J154" s="154">
        <f t="shared" si="10"/>
        <v>0</v>
      </c>
      <c r="K154" s="141"/>
      <c r="L154" s="142"/>
      <c r="M154" s="143" t="s">
        <v>1</v>
      </c>
      <c r="N154" s="144" t="s">
        <v>33</v>
      </c>
      <c r="O154" s="137">
        <v>0</v>
      </c>
      <c r="P154" s="137">
        <f t="shared" si="11"/>
        <v>0</v>
      </c>
      <c r="Q154" s="137">
        <v>0</v>
      </c>
      <c r="R154" s="137">
        <f t="shared" si="12"/>
        <v>0</v>
      </c>
      <c r="S154" s="137">
        <v>0</v>
      </c>
      <c r="T154" s="138">
        <f t="shared" si="13"/>
        <v>0</v>
      </c>
      <c r="AR154" s="139" t="s">
        <v>172</v>
      </c>
      <c r="AT154" s="139" t="s">
        <v>169</v>
      </c>
      <c r="AU154" s="139" t="s">
        <v>115</v>
      </c>
      <c r="AY154" s="13" t="s">
        <v>107</v>
      </c>
      <c r="BE154" s="140">
        <f t="shared" si="14"/>
        <v>0</v>
      </c>
      <c r="BF154" s="140">
        <f t="shared" si="15"/>
        <v>0</v>
      </c>
      <c r="BG154" s="140">
        <f t="shared" si="16"/>
        <v>0</v>
      </c>
      <c r="BH154" s="140">
        <f t="shared" si="17"/>
        <v>0</v>
      </c>
      <c r="BI154" s="140">
        <f t="shared" si="18"/>
        <v>0</v>
      </c>
      <c r="BJ154" s="13" t="s">
        <v>115</v>
      </c>
      <c r="BK154" s="140">
        <f t="shared" si="19"/>
        <v>0</v>
      </c>
      <c r="BL154" s="13" t="s">
        <v>139</v>
      </c>
      <c r="BM154" s="139" t="s">
        <v>205</v>
      </c>
    </row>
    <row r="155" spans="2:65" s="1" customFormat="1" ht="24.2" customHeight="1">
      <c r="B155" s="127"/>
      <c r="C155" s="128" t="s">
        <v>161</v>
      </c>
      <c r="D155" s="128" t="s">
        <v>110</v>
      </c>
      <c r="E155" s="129" t="s">
        <v>206</v>
      </c>
      <c r="F155" s="130" t="s">
        <v>207</v>
      </c>
      <c r="G155" s="131" t="s">
        <v>208</v>
      </c>
      <c r="H155" s="132">
        <v>90.867999999999995</v>
      </c>
      <c r="I155" s="133"/>
      <c r="J155" s="133">
        <f t="shared" si="10"/>
        <v>0</v>
      </c>
      <c r="K155" s="134"/>
      <c r="L155" s="25"/>
      <c r="M155" s="135" t="s">
        <v>1</v>
      </c>
      <c r="N155" s="136" t="s">
        <v>33</v>
      </c>
      <c r="O155" s="137">
        <v>0</v>
      </c>
      <c r="P155" s="137">
        <f t="shared" si="11"/>
        <v>0</v>
      </c>
      <c r="Q155" s="137">
        <v>0</v>
      </c>
      <c r="R155" s="137">
        <f t="shared" si="12"/>
        <v>0</v>
      </c>
      <c r="S155" s="137">
        <v>0</v>
      </c>
      <c r="T155" s="138">
        <f t="shared" si="13"/>
        <v>0</v>
      </c>
      <c r="AR155" s="139" t="s">
        <v>139</v>
      </c>
      <c r="AT155" s="139" t="s">
        <v>110</v>
      </c>
      <c r="AU155" s="139" t="s">
        <v>115</v>
      </c>
      <c r="AY155" s="13" t="s">
        <v>107</v>
      </c>
      <c r="BE155" s="140">
        <f t="shared" si="14"/>
        <v>0</v>
      </c>
      <c r="BF155" s="140">
        <f t="shared" si="15"/>
        <v>0</v>
      </c>
      <c r="BG155" s="140">
        <f t="shared" si="16"/>
        <v>0</v>
      </c>
      <c r="BH155" s="140">
        <f t="shared" si="17"/>
        <v>0</v>
      </c>
      <c r="BI155" s="140">
        <f t="shared" si="18"/>
        <v>0</v>
      </c>
      <c r="BJ155" s="13" t="s">
        <v>115</v>
      </c>
      <c r="BK155" s="140">
        <f t="shared" si="19"/>
        <v>0</v>
      </c>
      <c r="BL155" s="13" t="s">
        <v>139</v>
      </c>
      <c r="BM155" s="139" t="s">
        <v>209</v>
      </c>
    </row>
    <row r="156" spans="2:65" s="11" customFormat="1" ht="22.9" customHeight="1">
      <c r="B156" s="116"/>
      <c r="D156" s="117" t="s">
        <v>66</v>
      </c>
      <c r="E156" s="125" t="s">
        <v>210</v>
      </c>
      <c r="F156" s="125" t="s">
        <v>211</v>
      </c>
      <c r="J156" s="126">
        <f>BK156</f>
        <v>0</v>
      </c>
      <c r="L156" s="116"/>
      <c r="M156" s="120"/>
      <c r="P156" s="121">
        <f>SUM(P157:P167)</f>
        <v>88.259519999999995</v>
      </c>
      <c r="R156" s="121">
        <f>SUM(R157:R167)</f>
        <v>0.27094520000000005</v>
      </c>
      <c r="T156" s="122">
        <f>SUM(T157:T167)</f>
        <v>0.22159999999999999</v>
      </c>
      <c r="AR156" s="117" t="s">
        <v>115</v>
      </c>
      <c r="AT156" s="123" t="s">
        <v>66</v>
      </c>
      <c r="AU156" s="123" t="s">
        <v>75</v>
      </c>
      <c r="AY156" s="117" t="s">
        <v>107</v>
      </c>
      <c r="BK156" s="124">
        <f>SUM(BK157:BK167)</f>
        <v>0</v>
      </c>
    </row>
    <row r="157" spans="2:65" s="1" customFormat="1" ht="33" customHeight="1">
      <c r="B157" s="127"/>
      <c r="C157" s="128" t="s">
        <v>212</v>
      </c>
      <c r="D157" s="128" t="s">
        <v>110</v>
      </c>
      <c r="E157" s="129" t="s">
        <v>213</v>
      </c>
      <c r="F157" s="130" t="s">
        <v>214</v>
      </c>
      <c r="G157" s="131" t="s">
        <v>195</v>
      </c>
      <c r="H157" s="132">
        <v>60</v>
      </c>
      <c r="I157" s="133"/>
      <c r="J157" s="133">
        <f t="shared" ref="J157:J167" si="20">ROUND(I157*H157,2)</f>
        <v>0</v>
      </c>
      <c r="K157" s="134"/>
      <c r="L157" s="25"/>
      <c r="M157" s="135" t="s">
        <v>1</v>
      </c>
      <c r="N157" s="136" t="s">
        <v>33</v>
      </c>
      <c r="O157" s="137">
        <v>0.50499000000000005</v>
      </c>
      <c r="P157" s="137">
        <f t="shared" ref="P157:P167" si="21">O157*H157</f>
        <v>30.299400000000002</v>
      </c>
      <c r="Q157" s="137">
        <v>2.2053200000000002E-3</v>
      </c>
      <c r="R157" s="137">
        <f t="shared" ref="R157:R167" si="22">Q157*H157</f>
        <v>0.13231920000000003</v>
      </c>
      <c r="S157" s="137">
        <v>0</v>
      </c>
      <c r="T157" s="138">
        <f t="shared" ref="T157:T167" si="23">S157*H157</f>
        <v>0</v>
      </c>
      <c r="AR157" s="139" t="s">
        <v>139</v>
      </c>
      <c r="AT157" s="139" t="s">
        <v>110</v>
      </c>
      <c r="AU157" s="139" t="s">
        <v>115</v>
      </c>
      <c r="AY157" s="13" t="s">
        <v>107</v>
      </c>
      <c r="BE157" s="140">
        <f t="shared" ref="BE157:BE167" si="24">IF(N157="základná",J157,0)</f>
        <v>0</v>
      </c>
      <c r="BF157" s="140">
        <f t="shared" ref="BF157:BF167" si="25">IF(N157="znížená",J157,0)</f>
        <v>0</v>
      </c>
      <c r="BG157" s="140">
        <f t="shared" ref="BG157:BG167" si="26">IF(N157="zákl. prenesená",J157,0)</f>
        <v>0</v>
      </c>
      <c r="BH157" s="140">
        <f t="shared" ref="BH157:BH167" si="27">IF(N157="zníž. prenesená",J157,0)</f>
        <v>0</v>
      </c>
      <c r="BI157" s="140">
        <f t="shared" ref="BI157:BI167" si="28">IF(N157="nulová",J157,0)</f>
        <v>0</v>
      </c>
      <c r="BJ157" s="13" t="s">
        <v>115</v>
      </c>
      <c r="BK157" s="140">
        <f t="shared" ref="BK157:BK167" si="29">ROUND(I157*H157,2)</f>
        <v>0</v>
      </c>
      <c r="BL157" s="13" t="s">
        <v>139</v>
      </c>
      <c r="BM157" s="139" t="s">
        <v>215</v>
      </c>
    </row>
    <row r="158" spans="2:65" s="1" customFormat="1" ht="24.2" customHeight="1">
      <c r="B158" s="127"/>
      <c r="C158" s="128" t="s">
        <v>164</v>
      </c>
      <c r="D158" s="128" t="s">
        <v>110</v>
      </c>
      <c r="E158" s="129" t="s">
        <v>216</v>
      </c>
      <c r="F158" s="130" t="s">
        <v>217</v>
      </c>
      <c r="G158" s="131" t="s">
        <v>195</v>
      </c>
      <c r="H158" s="132">
        <v>16</v>
      </c>
      <c r="I158" s="133"/>
      <c r="J158" s="133">
        <f t="shared" si="20"/>
        <v>0</v>
      </c>
      <c r="K158" s="134"/>
      <c r="L158" s="25"/>
      <c r="M158" s="135" t="s">
        <v>1</v>
      </c>
      <c r="N158" s="136" t="s">
        <v>33</v>
      </c>
      <c r="O158" s="137">
        <v>6.6000000000000003E-2</v>
      </c>
      <c r="P158" s="137">
        <f t="shared" si="21"/>
        <v>1.056</v>
      </c>
      <c r="Q158" s="137">
        <v>0</v>
      </c>
      <c r="R158" s="137">
        <f t="shared" si="22"/>
        <v>0</v>
      </c>
      <c r="S158" s="137">
        <v>0</v>
      </c>
      <c r="T158" s="138">
        <f t="shared" si="23"/>
        <v>0</v>
      </c>
      <c r="AR158" s="139" t="s">
        <v>139</v>
      </c>
      <c r="AT158" s="139" t="s">
        <v>110</v>
      </c>
      <c r="AU158" s="139" t="s">
        <v>115</v>
      </c>
      <c r="AY158" s="13" t="s">
        <v>107</v>
      </c>
      <c r="BE158" s="140">
        <f t="shared" si="24"/>
        <v>0</v>
      </c>
      <c r="BF158" s="140">
        <f t="shared" si="25"/>
        <v>0</v>
      </c>
      <c r="BG158" s="140">
        <f t="shared" si="26"/>
        <v>0</v>
      </c>
      <c r="BH158" s="140">
        <f t="shared" si="27"/>
        <v>0</v>
      </c>
      <c r="BI158" s="140">
        <f t="shared" si="28"/>
        <v>0</v>
      </c>
      <c r="BJ158" s="13" t="s">
        <v>115</v>
      </c>
      <c r="BK158" s="140">
        <f t="shared" si="29"/>
        <v>0</v>
      </c>
      <c r="BL158" s="13" t="s">
        <v>139</v>
      </c>
      <c r="BM158" s="139" t="s">
        <v>218</v>
      </c>
    </row>
    <row r="159" spans="2:65" s="1" customFormat="1" ht="24.2" customHeight="1">
      <c r="B159" s="127"/>
      <c r="C159" s="128" t="s">
        <v>219</v>
      </c>
      <c r="D159" s="128" t="s">
        <v>110</v>
      </c>
      <c r="E159" s="129" t="s">
        <v>220</v>
      </c>
      <c r="F159" s="130" t="s">
        <v>221</v>
      </c>
      <c r="G159" s="131" t="s">
        <v>195</v>
      </c>
      <c r="H159" s="132">
        <v>40</v>
      </c>
      <c r="I159" s="133"/>
      <c r="J159" s="133">
        <f t="shared" si="20"/>
        <v>0</v>
      </c>
      <c r="K159" s="134"/>
      <c r="L159" s="25"/>
      <c r="M159" s="135" t="s">
        <v>1</v>
      </c>
      <c r="N159" s="136" t="s">
        <v>33</v>
      </c>
      <c r="O159" s="137">
        <v>5.6000000000000001E-2</v>
      </c>
      <c r="P159" s="137">
        <f t="shared" si="21"/>
        <v>2.2400000000000002</v>
      </c>
      <c r="Q159" s="137">
        <v>0</v>
      </c>
      <c r="R159" s="137">
        <f t="shared" si="22"/>
        <v>0</v>
      </c>
      <c r="S159" s="137">
        <v>3.3E-3</v>
      </c>
      <c r="T159" s="138">
        <f t="shared" si="23"/>
        <v>0.13200000000000001</v>
      </c>
      <c r="AR159" s="139" t="s">
        <v>139</v>
      </c>
      <c r="AT159" s="139" t="s">
        <v>110</v>
      </c>
      <c r="AU159" s="139" t="s">
        <v>115</v>
      </c>
      <c r="AY159" s="13" t="s">
        <v>107</v>
      </c>
      <c r="BE159" s="140">
        <f t="shared" si="24"/>
        <v>0</v>
      </c>
      <c r="BF159" s="140">
        <f t="shared" si="25"/>
        <v>0</v>
      </c>
      <c r="BG159" s="140">
        <f t="shared" si="26"/>
        <v>0</v>
      </c>
      <c r="BH159" s="140">
        <f t="shared" si="27"/>
        <v>0</v>
      </c>
      <c r="BI159" s="140">
        <f t="shared" si="28"/>
        <v>0</v>
      </c>
      <c r="BJ159" s="13" t="s">
        <v>115</v>
      </c>
      <c r="BK159" s="140">
        <f t="shared" si="29"/>
        <v>0</v>
      </c>
      <c r="BL159" s="13" t="s">
        <v>139</v>
      </c>
      <c r="BM159" s="139" t="s">
        <v>222</v>
      </c>
    </row>
    <row r="160" spans="2:65" s="1" customFormat="1" ht="24.2" customHeight="1">
      <c r="B160" s="127"/>
      <c r="C160" s="128" t="s">
        <v>168</v>
      </c>
      <c r="D160" s="128" t="s">
        <v>110</v>
      </c>
      <c r="E160" s="129" t="s">
        <v>223</v>
      </c>
      <c r="F160" s="130" t="s">
        <v>224</v>
      </c>
      <c r="G160" s="131" t="s">
        <v>199</v>
      </c>
      <c r="H160" s="132">
        <v>4</v>
      </c>
      <c r="I160" s="133"/>
      <c r="J160" s="133">
        <f t="shared" si="20"/>
        <v>0</v>
      </c>
      <c r="K160" s="134"/>
      <c r="L160" s="25"/>
      <c r="M160" s="135" t="s">
        <v>1</v>
      </c>
      <c r="N160" s="136" t="s">
        <v>33</v>
      </c>
      <c r="O160" s="137">
        <v>7.4999999999999997E-2</v>
      </c>
      <c r="P160" s="137">
        <f t="shared" si="21"/>
        <v>0.3</v>
      </c>
      <c r="Q160" s="137">
        <v>0</v>
      </c>
      <c r="R160" s="137">
        <f t="shared" si="22"/>
        <v>0</v>
      </c>
      <c r="S160" s="137">
        <v>1.1000000000000001E-3</v>
      </c>
      <c r="T160" s="138">
        <f t="shared" si="23"/>
        <v>4.4000000000000003E-3</v>
      </c>
      <c r="AR160" s="139" t="s">
        <v>139</v>
      </c>
      <c r="AT160" s="139" t="s">
        <v>110</v>
      </c>
      <c r="AU160" s="139" t="s">
        <v>115</v>
      </c>
      <c r="AY160" s="13" t="s">
        <v>107</v>
      </c>
      <c r="BE160" s="140">
        <f t="shared" si="24"/>
        <v>0</v>
      </c>
      <c r="BF160" s="140">
        <f t="shared" si="25"/>
        <v>0</v>
      </c>
      <c r="BG160" s="140">
        <f t="shared" si="26"/>
        <v>0</v>
      </c>
      <c r="BH160" s="140">
        <f t="shared" si="27"/>
        <v>0</v>
      </c>
      <c r="BI160" s="140">
        <f t="shared" si="28"/>
        <v>0</v>
      </c>
      <c r="BJ160" s="13" t="s">
        <v>115</v>
      </c>
      <c r="BK160" s="140">
        <f t="shared" si="29"/>
        <v>0</v>
      </c>
      <c r="BL160" s="13" t="s">
        <v>139</v>
      </c>
      <c r="BM160" s="139" t="s">
        <v>225</v>
      </c>
    </row>
    <row r="161" spans="2:65" s="1" customFormat="1" ht="16.5" customHeight="1">
      <c r="B161" s="127"/>
      <c r="C161" s="128" t="s">
        <v>226</v>
      </c>
      <c r="D161" s="128" t="s">
        <v>110</v>
      </c>
      <c r="E161" s="129" t="s">
        <v>227</v>
      </c>
      <c r="F161" s="130" t="s">
        <v>228</v>
      </c>
      <c r="G161" s="131" t="s">
        <v>195</v>
      </c>
      <c r="H161" s="132">
        <v>16</v>
      </c>
      <c r="I161" s="133"/>
      <c r="J161" s="133">
        <f t="shared" si="20"/>
        <v>0</v>
      </c>
      <c r="K161" s="134"/>
      <c r="L161" s="25"/>
      <c r="M161" s="135" t="s">
        <v>1</v>
      </c>
      <c r="N161" s="136" t="s">
        <v>33</v>
      </c>
      <c r="O161" s="137">
        <v>0.66622000000000003</v>
      </c>
      <c r="P161" s="137">
        <f t="shared" si="21"/>
        <v>10.659520000000001</v>
      </c>
      <c r="Q161" s="137">
        <v>2.7485000000000001E-3</v>
      </c>
      <c r="R161" s="137">
        <f t="shared" si="22"/>
        <v>4.3976000000000001E-2</v>
      </c>
      <c r="S161" s="137">
        <v>0</v>
      </c>
      <c r="T161" s="138">
        <f t="shared" si="23"/>
        <v>0</v>
      </c>
      <c r="AR161" s="139" t="s">
        <v>139</v>
      </c>
      <c r="AT161" s="139" t="s">
        <v>110</v>
      </c>
      <c r="AU161" s="139" t="s">
        <v>115</v>
      </c>
      <c r="AY161" s="13" t="s">
        <v>107</v>
      </c>
      <c r="BE161" s="140">
        <f t="shared" si="24"/>
        <v>0</v>
      </c>
      <c r="BF161" s="140">
        <f t="shared" si="25"/>
        <v>0</v>
      </c>
      <c r="BG161" s="140">
        <f t="shared" si="26"/>
        <v>0</v>
      </c>
      <c r="BH161" s="140">
        <f t="shared" si="27"/>
        <v>0</v>
      </c>
      <c r="BI161" s="140">
        <f t="shared" si="28"/>
        <v>0</v>
      </c>
      <c r="BJ161" s="13" t="s">
        <v>115</v>
      </c>
      <c r="BK161" s="140">
        <f t="shared" si="29"/>
        <v>0</v>
      </c>
      <c r="BL161" s="13" t="s">
        <v>139</v>
      </c>
      <c r="BM161" s="139" t="s">
        <v>229</v>
      </c>
    </row>
    <row r="162" spans="2:65" s="1" customFormat="1" ht="16.5" customHeight="1">
      <c r="B162" s="127"/>
      <c r="C162" s="128" t="s">
        <v>172</v>
      </c>
      <c r="D162" s="128" t="s">
        <v>110</v>
      </c>
      <c r="E162" s="129" t="s">
        <v>230</v>
      </c>
      <c r="F162" s="130" t="s">
        <v>231</v>
      </c>
      <c r="G162" s="131" t="s">
        <v>199</v>
      </c>
      <c r="H162" s="132">
        <v>8</v>
      </c>
      <c r="I162" s="133"/>
      <c r="J162" s="133">
        <f t="shared" si="20"/>
        <v>0</v>
      </c>
      <c r="K162" s="134"/>
      <c r="L162" s="25"/>
      <c r="M162" s="135" t="s">
        <v>1</v>
      </c>
      <c r="N162" s="136" t="s">
        <v>33</v>
      </c>
      <c r="O162" s="137">
        <v>0.18</v>
      </c>
      <c r="P162" s="137">
        <f t="shared" si="21"/>
        <v>1.44</v>
      </c>
      <c r="Q162" s="137">
        <v>3.9350000000000002E-4</v>
      </c>
      <c r="R162" s="137">
        <f t="shared" si="22"/>
        <v>3.1480000000000002E-3</v>
      </c>
      <c r="S162" s="137">
        <v>0</v>
      </c>
      <c r="T162" s="138">
        <f t="shared" si="23"/>
        <v>0</v>
      </c>
      <c r="AR162" s="139" t="s">
        <v>139</v>
      </c>
      <c r="AT162" s="139" t="s">
        <v>110</v>
      </c>
      <c r="AU162" s="139" t="s">
        <v>115</v>
      </c>
      <c r="AY162" s="13" t="s">
        <v>107</v>
      </c>
      <c r="BE162" s="140">
        <f t="shared" si="24"/>
        <v>0</v>
      </c>
      <c r="BF162" s="140">
        <f t="shared" si="25"/>
        <v>0</v>
      </c>
      <c r="BG162" s="140">
        <f t="shared" si="26"/>
        <v>0</v>
      </c>
      <c r="BH162" s="140">
        <f t="shared" si="27"/>
        <v>0</v>
      </c>
      <c r="BI162" s="140">
        <f t="shared" si="28"/>
        <v>0</v>
      </c>
      <c r="BJ162" s="13" t="s">
        <v>115</v>
      </c>
      <c r="BK162" s="140">
        <f t="shared" si="29"/>
        <v>0</v>
      </c>
      <c r="BL162" s="13" t="s">
        <v>139</v>
      </c>
      <c r="BM162" s="139" t="s">
        <v>232</v>
      </c>
    </row>
    <row r="163" spans="2:65" s="1" customFormat="1" ht="16.5" customHeight="1">
      <c r="B163" s="127"/>
      <c r="C163" s="128" t="s">
        <v>233</v>
      </c>
      <c r="D163" s="128" t="s">
        <v>110</v>
      </c>
      <c r="E163" s="129" t="s">
        <v>234</v>
      </c>
      <c r="F163" s="130" t="s">
        <v>235</v>
      </c>
      <c r="G163" s="131" t="s">
        <v>199</v>
      </c>
      <c r="H163" s="132">
        <v>4</v>
      </c>
      <c r="I163" s="133"/>
      <c r="J163" s="133">
        <f t="shared" si="20"/>
        <v>0</v>
      </c>
      <c r="K163" s="134"/>
      <c r="L163" s="25"/>
      <c r="M163" s="135" t="s">
        <v>1</v>
      </c>
      <c r="N163" s="136" t="s">
        <v>33</v>
      </c>
      <c r="O163" s="137">
        <v>0.18</v>
      </c>
      <c r="P163" s="137">
        <f t="shared" si="21"/>
        <v>0.72</v>
      </c>
      <c r="Q163" s="137">
        <v>2.6850000000000002E-4</v>
      </c>
      <c r="R163" s="137">
        <f t="shared" si="22"/>
        <v>1.0740000000000001E-3</v>
      </c>
      <c r="S163" s="137">
        <v>0</v>
      </c>
      <c r="T163" s="138">
        <f t="shared" si="23"/>
        <v>0</v>
      </c>
      <c r="AR163" s="139" t="s">
        <v>139</v>
      </c>
      <c r="AT163" s="139" t="s">
        <v>110</v>
      </c>
      <c r="AU163" s="139" t="s">
        <v>115</v>
      </c>
      <c r="AY163" s="13" t="s">
        <v>107</v>
      </c>
      <c r="BE163" s="140">
        <f t="shared" si="24"/>
        <v>0</v>
      </c>
      <c r="BF163" s="140">
        <f t="shared" si="25"/>
        <v>0</v>
      </c>
      <c r="BG163" s="140">
        <f t="shared" si="26"/>
        <v>0</v>
      </c>
      <c r="BH163" s="140">
        <f t="shared" si="27"/>
        <v>0</v>
      </c>
      <c r="BI163" s="140">
        <f t="shared" si="28"/>
        <v>0</v>
      </c>
      <c r="BJ163" s="13" t="s">
        <v>115</v>
      </c>
      <c r="BK163" s="140">
        <f t="shared" si="29"/>
        <v>0</v>
      </c>
      <c r="BL163" s="13" t="s">
        <v>139</v>
      </c>
      <c r="BM163" s="139" t="s">
        <v>236</v>
      </c>
    </row>
    <row r="164" spans="2:65" s="1" customFormat="1" ht="24.2" customHeight="1">
      <c r="B164" s="127"/>
      <c r="C164" s="128" t="s">
        <v>176</v>
      </c>
      <c r="D164" s="128" t="s">
        <v>110</v>
      </c>
      <c r="E164" s="129" t="s">
        <v>237</v>
      </c>
      <c r="F164" s="130" t="s">
        <v>238</v>
      </c>
      <c r="G164" s="131" t="s">
        <v>195</v>
      </c>
      <c r="H164" s="132">
        <v>40</v>
      </c>
      <c r="I164" s="133"/>
      <c r="J164" s="133">
        <f t="shared" si="20"/>
        <v>0</v>
      </c>
      <c r="K164" s="134"/>
      <c r="L164" s="25"/>
      <c r="M164" s="135" t="s">
        <v>1</v>
      </c>
      <c r="N164" s="136" t="s">
        <v>33</v>
      </c>
      <c r="O164" s="137">
        <v>0.89502999999999999</v>
      </c>
      <c r="P164" s="137">
        <f t="shared" si="21"/>
        <v>35.801200000000001</v>
      </c>
      <c r="Q164" s="137">
        <v>2.2230700000000002E-3</v>
      </c>
      <c r="R164" s="137">
        <f t="shared" si="22"/>
        <v>8.892280000000001E-2</v>
      </c>
      <c r="S164" s="137">
        <v>0</v>
      </c>
      <c r="T164" s="138">
        <f t="shared" si="23"/>
        <v>0</v>
      </c>
      <c r="AR164" s="139" t="s">
        <v>139</v>
      </c>
      <c r="AT164" s="139" t="s">
        <v>110</v>
      </c>
      <c r="AU164" s="139" t="s">
        <v>115</v>
      </c>
      <c r="AY164" s="13" t="s">
        <v>107</v>
      </c>
      <c r="BE164" s="140">
        <f t="shared" si="24"/>
        <v>0</v>
      </c>
      <c r="BF164" s="140">
        <f t="shared" si="25"/>
        <v>0</v>
      </c>
      <c r="BG164" s="140">
        <f t="shared" si="26"/>
        <v>0</v>
      </c>
      <c r="BH164" s="140">
        <f t="shared" si="27"/>
        <v>0</v>
      </c>
      <c r="BI164" s="140">
        <f t="shared" si="28"/>
        <v>0</v>
      </c>
      <c r="BJ164" s="13" t="s">
        <v>115</v>
      </c>
      <c r="BK164" s="140">
        <f t="shared" si="29"/>
        <v>0</v>
      </c>
      <c r="BL164" s="13" t="s">
        <v>139</v>
      </c>
      <c r="BM164" s="139" t="s">
        <v>239</v>
      </c>
    </row>
    <row r="165" spans="2:65" s="1" customFormat="1" ht="21.75" customHeight="1">
      <c r="B165" s="127"/>
      <c r="C165" s="128" t="s">
        <v>240</v>
      </c>
      <c r="D165" s="128" t="s">
        <v>110</v>
      </c>
      <c r="E165" s="129" t="s">
        <v>241</v>
      </c>
      <c r="F165" s="130" t="s">
        <v>242</v>
      </c>
      <c r="G165" s="131" t="s">
        <v>199</v>
      </c>
      <c r="H165" s="132">
        <v>4</v>
      </c>
      <c r="I165" s="133"/>
      <c r="J165" s="133">
        <f t="shared" si="20"/>
        <v>0</v>
      </c>
      <c r="K165" s="134"/>
      <c r="L165" s="25"/>
      <c r="M165" s="135" t="s">
        <v>1</v>
      </c>
      <c r="N165" s="136" t="s">
        <v>33</v>
      </c>
      <c r="O165" s="137">
        <v>0.31085000000000002</v>
      </c>
      <c r="P165" s="137">
        <f t="shared" si="21"/>
        <v>1.2434000000000001</v>
      </c>
      <c r="Q165" s="137">
        <v>3.7629999999999999E-4</v>
      </c>
      <c r="R165" s="137">
        <f t="shared" si="22"/>
        <v>1.5051999999999999E-3</v>
      </c>
      <c r="S165" s="137">
        <v>0</v>
      </c>
      <c r="T165" s="138">
        <f t="shared" si="23"/>
        <v>0</v>
      </c>
      <c r="AR165" s="139" t="s">
        <v>139</v>
      </c>
      <c r="AT165" s="139" t="s">
        <v>110</v>
      </c>
      <c r="AU165" s="139" t="s">
        <v>115</v>
      </c>
      <c r="AY165" s="13" t="s">
        <v>107</v>
      </c>
      <c r="BE165" s="140">
        <f t="shared" si="24"/>
        <v>0</v>
      </c>
      <c r="BF165" s="140">
        <f t="shared" si="25"/>
        <v>0</v>
      </c>
      <c r="BG165" s="140">
        <f t="shared" si="26"/>
        <v>0</v>
      </c>
      <c r="BH165" s="140">
        <f t="shared" si="27"/>
        <v>0</v>
      </c>
      <c r="BI165" s="140">
        <f t="shared" si="28"/>
        <v>0</v>
      </c>
      <c r="BJ165" s="13" t="s">
        <v>115</v>
      </c>
      <c r="BK165" s="140">
        <f t="shared" si="29"/>
        <v>0</v>
      </c>
      <c r="BL165" s="13" t="s">
        <v>139</v>
      </c>
      <c r="BM165" s="139" t="s">
        <v>243</v>
      </c>
    </row>
    <row r="166" spans="2:65" s="1" customFormat="1" ht="24.2" customHeight="1">
      <c r="B166" s="127"/>
      <c r="C166" s="128" t="s">
        <v>179</v>
      </c>
      <c r="D166" s="128" t="s">
        <v>110</v>
      </c>
      <c r="E166" s="129" t="s">
        <v>244</v>
      </c>
      <c r="F166" s="130" t="s">
        <v>245</v>
      </c>
      <c r="G166" s="131" t="s">
        <v>195</v>
      </c>
      <c r="H166" s="132">
        <v>60</v>
      </c>
      <c r="I166" s="133"/>
      <c r="J166" s="133">
        <f t="shared" si="20"/>
        <v>0</v>
      </c>
      <c r="K166" s="134"/>
      <c r="L166" s="25"/>
      <c r="M166" s="135" t="s">
        <v>1</v>
      </c>
      <c r="N166" s="136" t="s">
        <v>33</v>
      </c>
      <c r="O166" s="137">
        <v>7.4999999999999997E-2</v>
      </c>
      <c r="P166" s="137">
        <f t="shared" si="21"/>
        <v>4.5</v>
      </c>
      <c r="Q166" s="137">
        <v>0</v>
      </c>
      <c r="R166" s="137">
        <f t="shared" si="22"/>
        <v>0</v>
      </c>
      <c r="S166" s="137">
        <v>1.42E-3</v>
      </c>
      <c r="T166" s="138">
        <f t="shared" si="23"/>
        <v>8.5199999999999998E-2</v>
      </c>
      <c r="AR166" s="139" t="s">
        <v>139</v>
      </c>
      <c r="AT166" s="139" t="s">
        <v>110</v>
      </c>
      <c r="AU166" s="139" t="s">
        <v>115</v>
      </c>
      <c r="AY166" s="13" t="s">
        <v>107</v>
      </c>
      <c r="BE166" s="140">
        <f t="shared" si="24"/>
        <v>0</v>
      </c>
      <c r="BF166" s="140">
        <f t="shared" si="25"/>
        <v>0</v>
      </c>
      <c r="BG166" s="140">
        <f t="shared" si="26"/>
        <v>0</v>
      </c>
      <c r="BH166" s="140">
        <f t="shared" si="27"/>
        <v>0</v>
      </c>
      <c r="BI166" s="140">
        <f t="shared" si="28"/>
        <v>0</v>
      </c>
      <c r="BJ166" s="13" t="s">
        <v>115</v>
      </c>
      <c r="BK166" s="140">
        <f t="shared" si="29"/>
        <v>0</v>
      </c>
      <c r="BL166" s="13" t="s">
        <v>139</v>
      </c>
      <c r="BM166" s="139" t="s">
        <v>246</v>
      </c>
    </row>
    <row r="167" spans="2:65" s="1" customFormat="1" ht="24.2" customHeight="1">
      <c r="B167" s="127"/>
      <c r="C167" s="128" t="s">
        <v>247</v>
      </c>
      <c r="D167" s="128" t="s">
        <v>110</v>
      </c>
      <c r="E167" s="129" t="s">
        <v>248</v>
      </c>
      <c r="F167" s="130" t="s">
        <v>249</v>
      </c>
      <c r="G167" s="131" t="s">
        <v>208</v>
      </c>
      <c r="H167" s="132">
        <v>32.289000000000001</v>
      </c>
      <c r="I167" s="133"/>
      <c r="J167" s="133">
        <f t="shared" si="20"/>
        <v>0</v>
      </c>
      <c r="K167" s="134"/>
      <c r="L167" s="25"/>
      <c r="M167" s="135" t="s">
        <v>1</v>
      </c>
      <c r="N167" s="136" t="s">
        <v>33</v>
      </c>
      <c r="O167" s="137">
        <v>0</v>
      </c>
      <c r="P167" s="137">
        <f t="shared" si="21"/>
        <v>0</v>
      </c>
      <c r="Q167" s="137">
        <v>0</v>
      </c>
      <c r="R167" s="137">
        <f t="shared" si="22"/>
        <v>0</v>
      </c>
      <c r="S167" s="137">
        <v>0</v>
      </c>
      <c r="T167" s="138">
        <f t="shared" si="23"/>
        <v>0</v>
      </c>
      <c r="AR167" s="139" t="s">
        <v>139</v>
      </c>
      <c r="AT167" s="139" t="s">
        <v>110</v>
      </c>
      <c r="AU167" s="139" t="s">
        <v>115</v>
      </c>
      <c r="AY167" s="13" t="s">
        <v>107</v>
      </c>
      <c r="BE167" s="140">
        <f t="shared" si="24"/>
        <v>0</v>
      </c>
      <c r="BF167" s="140">
        <f t="shared" si="25"/>
        <v>0</v>
      </c>
      <c r="BG167" s="140">
        <f t="shared" si="26"/>
        <v>0</v>
      </c>
      <c r="BH167" s="140">
        <f t="shared" si="27"/>
        <v>0</v>
      </c>
      <c r="BI167" s="140">
        <f t="shared" si="28"/>
        <v>0</v>
      </c>
      <c r="BJ167" s="13" t="s">
        <v>115</v>
      </c>
      <c r="BK167" s="140">
        <f t="shared" si="29"/>
        <v>0</v>
      </c>
      <c r="BL167" s="13" t="s">
        <v>139</v>
      </c>
      <c r="BM167" s="139" t="s">
        <v>250</v>
      </c>
    </row>
    <row r="168" spans="2:65" s="11" customFormat="1" ht="25.9" customHeight="1">
      <c r="B168" s="116"/>
      <c r="D168" s="117" t="s">
        <v>66</v>
      </c>
      <c r="E168" s="118" t="s">
        <v>169</v>
      </c>
      <c r="F168" s="118" t="s">
        <v>251</v>
      </c>
      <c r="J168" s="119">
        <f>BK168</f>
        <v>0</v>
      </c>
      <c r="L168" s="116"/>
      <c r="M168" s="120"/>
      <c r="P168" s="121">
        <f>P169</f>
        <v>0</v>
      </c>
      <c r="R168" s="121">
        <f>R169</f>
        <v>0</v>
      </c>
      <c r="T168" s="122">
        <f>T169</f>
        <v>0</v>
      </c>
      <c r="AR168" s="117" t="s">
        <v>118</v>
      </c>
      <c r="AT168" s="123" t="s">
        <v>66</v>
      </c>
      <c r="AU168" s="123" t="s">
        <v>67</v>
      </c>
      <c r="AY168" s="117" t="s">
        <v>107</v>
      </c>
      <c r="BK168" s="124">
        <f>BK169</f>
        <v>0</v>
      </c>
    </row>
    <row r="169" spans="2:65" s="11" customFormat="1" ht="22.9" customHeight="1">
      <c r="B169" s="116"/>
      <c r="D169" s="117" t="s">
        <v>66</v>
      </c>
      <c r="E169" s="125" t="s">
        <v>252</v>
      </c>
      <c r="F169" s="125" t="s">
        <v>253</v>
      </c>
      <c r="J169" s="126">
        <f>BK169</f>
        <v>0</v>
      </c>
      <c r="L169" s="116"/>
      <c r="M169" s="120"/>
      <c r="P169" s="121">
        <f>P170</f>
        <v>0</v>
      </c>
      <c r="R169" s="121">
        <f>R170</f>
        <v>0</v>
      </c>
      <c r="T169" s="122">
        <f>T170</f>
        <v>0</v>
      </c>
      <c r="AR169" s="117" t="s">
        <v>118</v>
      </c>
      <c r="AT169" s="123" t="s">
        <v>66</v>
      </c>
      <c r="AU169" s="123" t="s">
        <v>75</v>
      </c>
      <c r="AY169" s="117" t="s">
        <v>107</v>
      </c>
      <c r="BK169" s="124">
        <f>BK170</f>
        <v>0</v>
      </c>
    </row>
    <row r="170" spans="2:65" s="1" customFormat="1" ht="16.5" customHeight="1">
      <c r="B170" s="127"/>
      <c r="C170" s="128" t="s">
        <v>183</v>
      </c>
      <c r="D170" s="128" t="s">
        <v>110</v>
      </c>
      <c r="E170" s="129" t="s">
        <v>254</v>
      </c>
      <c r="F170" s="130" t="s">
        <v>255</v>
      </c>
      <c r="G170" s="131" t="s">
        <v>256</v>
      </c>
      <c r="H170" s="132">
        <v>1</v>
      </c>
      <c r="I170" s="133"/>
      <c r="J170" s="133">
        <f>ROUND(I170*H170,2)</f>
        <v>0</v>
      </c>
      <c r="K170" s="134"/>
      <c r="L170" s="25"/>
      <c r="M170" s="145" t="s">
        <v>1</v>
      </c>
      <c r="N170" s="146" t="s">
        <v>33</v>
      </c>
      <c r="O170" s="147">
        <v>0</v>
      </c>
      <c r="P170" s="147">
        <f>O170*H170</f>
        <v>0</v>
      </c>
      <c r="Q170" s="147">
        <v>0</v>
      </c>
      <c r="R170" s="147">
        <f>Q170*H170</f>
        <v>0</v>
      </c>
      <c r="S170" s="147">
        <v>0</v>
      </c>
      <c r="T170" s="148">
        <f>S170*H170</f>
        <v>0</v>
      </c>
      <c r="AR170" s="139" t="s">
        <v>232</v>
      </c>
      <c r="AT170" s="139" t="s">
        <v>110</v>
      </c>
      <c r="AU170" s="139" t="s">
        <v>115</v>
      </c>
      <c r="AY170" s="13" t="s">
        <v>107</v>
      </c>
      <c r="BE170" s="140">
        <f>IF(N170="základná",J170,0)</f>
        <v>0</v>
      </c>
      <c r="BF170" s="140">
        <f>IF(N170="znížená",J170,0)</f>
        <v>0</v>
      </c>
      <c r="BG170" s="140">
        <f>IF(N170="zákl. prenesená",J170,0)</f>
        <v>0</v>
      </c>
      <c r="BH170" s="140">
        <f>IF(N170="zníž. prenesená",J170,0)</f>
        <v>0</v>
      </c>
      <c r="BI170" s="140">
        <f>IF(N170="nulová",J170,0)</f>
        <v>0</v>
      </c>
      <c r="BJ170" s="13" t="s">
        <v>115</v>
      </c>
      <c r="BK170" s="140">
        <f>ROUND(I170*H170,2)</f>
        <v>0</v>
      </c>
      <c r="BL170" s="13" t="s">
        <v>232</v>
      </c>
      <c r="BM170" s="139" t="s">
        <v>257</v>
      </c>
    </row>
    <row r="171" spans="2:65" s="1" customFormat="1" ht="6.95" customHeight="1">
      <c r="B171" s="40"/>
      <c r="C171" s="41"/>
      <c r="D171" s="41"/>
      <c r="E171" s="41"/>
      <c r="F171" s="41"/>
      <c r="G171" s="41"/>
      <c r="H171" s="41"/>
      <c r="I171" s="41"/>
      <c r="J171" s="41"/>
      <c r="K171" s="41"/>
      <c r="L171" s="25"/>
    </row>
  </sheetData>
  <autoFilter ref="C123:K170" xr:uid="{00000000-0009-0000-0000-000001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Oprava strechy CHUV ...</vt:lpstr>
      <vt:lpstr>'01 - Oprava strechy CHUV ...'!Názvy_tlače</vt:lpstr>
      <vt:lpstr>'Rekapitulácia stavby'!Názvy_tlače</vt:lpstr>
      <vt:lpstr>'01 - Oprava strechy CHUV ...'!Oblasť_tlače</vt:lpstr>
      <vt:lpstr>'Rekapitulácia stavby'!Oblasť_tlače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2025-03-14T13:58:09Z</dcterms:created>
  <dcterms:modified xsi:type="dcterms:W3CDTF">2025-04-10T09:12:41Z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2332907-a3a7-49f7-8c30-bde89ea6dd47_Enabled">
    <vt:lpwstr>true</vt:lpwstr>
  </property>
  <property fmtid="{D5CDD505-2E9C-101B-9397-08002B2CF9AE}" pid="3" name="MSIP_Label_c2332907-a3a7-49f7-8c30-bde89ea6dd47_SetDate">
    <vt:lpwstr>2025-03-28T12:14:31Z</vt:lpwstr>
  </property>
  <property fmtid="{D5CDD505-2E9C-101B-9397-08002B2CF9AE}" pid="4" name="MSIP_Label_c2332907-a3a7-49f7-8c30-bde89ea6dd47_Method">
    <vt:lpwstr>Standard</vt:lpwstr>
  </property>
  <property fmtid="{D5CDD505-2E9C-101B-9397-08002B2CF9AE}" pid="5" name="MSIP_Label_c2332907-a3a7-49f7-8c30-bde89ea6dd47_Name">
    <vt:lpwstr>Internal</vt:lpwstr>
  </property>
  <property fmtid="{D5CDD505-2E9C-101B-9397-08002B2CF9AE}" pid="6" name="MSIP_Label_c2332907-a3a7-49f7-8c30-bde89ea6dd47_SiteId">
    <vt:lpwstr>8bc7db32-66af-4cdd-bbb3-d46538596776</vt:lpwstr>
  </property>
  <property fmtid="{D5CDD505-2E9C-101B-9397-08002B2CF9AE}" pid="7" name="MSIP_Label_c2332907-a3a7-49f7-8c30-bde89ea6dd47_ActionId">
    <vt:lpwstr>368227d3-362b-407b-8bf0-773590661acc</vt:lpwstr>
  </property>
  <property fmtid="{D5CDD505-2E9C-101B-9397-08002B2CF9AE}" pid="8" name="MSIP_Label_c2332907-a3a7-49f7-8c30-bde89ea6dd47_ContentBits">
    <vt:lpwstr>0</vt:lpwstr>
  </property>
  <property fmtid="{D5CDD505-2E9C-101B-9397-08002B2CF9AE}" pid="9" name="MSIP_Label_c2332907-a3a7-49f7-8c30-bde89ea6dd47_Tag">
    <vt:lpwstr>10, 3, 0, 2</vt:lpwstr>
  </property>
</Properties>
</file>