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29F3F54C-60E9-4FBF-864D-E6A9D6A57ED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ácia stavby" sheetId="1" r:id="rId1"/>
    <sheet name="Objekt0 - Prehlad" sheetId="2" r:id="rId2"/>
  </sheets>
  <definedNames>
    <definedName name="_xlnm._FilterDatabase" localSheetId="1" hidden="1">'Objekt0 - Prehlad'!$C$124:$K$171</definedName>
    <definedName name="_xlnm.Print_Titles" localSheetId="1">'Objekt0 - Prehlad'!$124:$124</definedName>
    <definedName name="_xlnm.Print_Titles" localSheetId="0">'Rekapitulácia stavby'!$92:$92</definedName>
    <definedName name="_xlnm.Print_Area" localSheetId="1">'Objekt0 - Prehlad'!$C$4:$J$76,'Objekt0 - Prehlad'!$C$112:$J$171</definedName>
    <definedName name="_xlnm.Print_Area" localSheetId="0">'Rekapitulácia stavby'!$D$4:$AO$76,'Rekapitulácia stavby'!$C$82:$AQ$96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71" i="2"/>
  <c r="BH171" i="2"/>
  <c r="BG171" i="2"/>
  <c r="BE171" i="2"/>
  <c r="T171" i="2"/>
  <c r="T170" i="2"/>
  <c r="R171" i="2"/>
  <c r="R170" i="2"/>
  <c r="P171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22" i="2"/>
  <c r="J121" i="2"/>
  <c r="F121" i="2"/>
  <c r="F119" i="2"/>
  <c r="E117" i="2"/>
  <c r="F92" i="2"/>
  <c r="J91" i="2"/>
  <c r="F91" i="2"/>
  <c r="F89" i="2"/>
  <c r="E87" i="2"/>
  <c r="J24" i="2"/>
  <c r="E24" i="2"/>
  <c r="J92" i="2" s="1"/>
  <c r="J23" i="2"/>
  <c r="J119" i="2"/>
  <c r="E7" i="2"/>
  <c r="E115" i="2"/>
  <c r="L90" i="1"/>
  <c r="AM90" i="1"/>
  <c r="AM89" i="1"/>
  <c r="L89" i="1"/>
  <c r="AM87" i="1"/>
  <c r="L87" i="1"/>
  <c r="L85" i="1"/>
  <c r="L84" i="1"/>
  <c r="J171" i="2"/>
  <c r="BK168" i="2"/>
  <c r="BK167" i="2"/>
  <c r="BK165" i="2"/>
  <c r="BK164" i="2"/>
  <c r="BK130" i="2"/>
  <c r="BK128" i="2"/>
  <c r="J150" i="2"/>
  <c r="BK146" i="2"/>
  <c r="J144" i="2"/>
  <c r="J142" i="2"/>
  <c r="BK140" i="2"/>
  <c r="BK138" i="2"/>
  <c r="BK137" i="2"/>
  <c r="BK136" i="2"/>
  <c r="BK135" i="2"/>
  <c r="BK134" i="2"/>
  <c r="BK133" i="2"/>
  <c r="BK132" i="2"/>
  <c r="J130" i="2"/>
  <c r="J161" i="2"/>
  <c r="BK171" i="2"/>
  <c r="BK158" i="2"/>
  <c r="J156" i="2"/>
  <c r="BK154" i="2"/>
  <c r="BK153" i="2"/>
  <c r="BK151" i="2"/>
  <c r="J146" i="2"/>
  <c r="BK142" i="2"/>
  <c r="BK129" i="2"/>
  <c r="BK160" i="2"/>
  <c r="BK161" i="2"/>
  <c r="J158" i="2"/>
  <c r="J155" i="2"/>
  <c r="J153" i="2"/>
  <c r="J151" i="2"/>
  <c r="J145" i="2"/>
  <c r="J140" i="2"/>
  <c r="BK155" i="2"/>
  <c r="J152" i="2"/>
  <c r="BK149" i="2"/>
  <c r="BK144" i="2"/>
  <c r="J139" i="2"/>
  <c r="BK169" i="2"/>
  <c r="J169" i="2"/>
  <c r="J168" i="2"/>
  <c r="J167" i="2"/>
  <c r="J165" i="2"/>
  <c r="BK163" i="2"/>
  <c r="J129" i="2"/>
  <c r="J160" i="2"/>
  <c r="J149" i="2"/>
  <c r="BK145" i="2"/>
  <c r="BK143" i="2"/>
  <c r="BK141" i="2"/>
  <c r="BK139" i="2"/>
  <c r="J138" i="2"/>
  <c r="J137" i="2"/>
  <c r="J136" i="2"/>
  <c r="J135" i="2"/>
  <c r="J134" i="2"/>
  <c r="J133" i="2"/>
  <c r="J132" i="2"/>
  <c r="J128" i="2"/>
  <c r="AS94" i="1"/>
  <c r="J164" i="2"/>
  <c r="BK159" i="2"/>
  <c r="J163" i="2"/>
  <c r="J159" i="2"/>
  <c r="BK156" i="2"/>
  <c r="J154" i="2"/>
  <c r="BK152" i="2"/>
  <c r="BK150" i="2"/>
  <c r="J143" i="2"/>
  <c r="J141" i="2"/>
  <c r="P127" i="2" l="1"/>
  <c r="R131" i="2"/>
  <c r="R148" i="2"/>
  <c r="R157" i="2"/>
  <c r="T162" i="2"/>
  <c r="BK127" i="2"/>
  <c r="J127" i="2"/>
  <c r="J98" i="2"/>
  <c r="BK131" i="2"/>
  <c r="J131" i="2"/>
  <c r="J99" i="2"/>
  <c r="BK148" i="2"/>
  <c r="P157" i="2"/>
  <c r="BK166" i="2"/>
  <c r="J166" i="2"/>
  <c r="J104" i="2"/>
  <c r="T166" i="2"/>
  <c r="R127" i="2"/>
  <c r="R126" i="2"/>
  <c r="T131" i="2"/>
  <c r="P148" i="2"/>
  <c r="BK157" i="2"/>
  <c r="J157" i="2"/>
  <c r="J102" i="2" s="1"/>
  <c r="T157" i="2"/>
  <c r="R162" i="2"/>
  <c r="P166" i="2"/>
  <c r="T127" i="2"/>
  <c r="P131" i="2"/>
  <c r="T148" i="2"/>
  <c r="T147" i="2" s="1"/>
  <c r="BK162" i="2"/>
  <c r="J162" i="2"/>
  <c r="J103" i="2"/>
  <c r="P162" i="2"/>
  <c r="P147" i="2" s="1"/>
  <c r="R166" i="2"/>
  <c r="BK170" i="2"/>
  <c r="J170" i="2"/>
  <c r="J105" i="2" s="1"/>
  <c r="BF139" i="2"/>
  <c r="BF140" i="2"/>
  <c r="BF143" i="2"/>
  <c r="BF144" i="2"/>
  <c r="BF145" i="2"/>
  <c r="BF146" i="2"/>
  <c r="BF149" i="2"/>
  <c r="BF150" i="2"/>
  <c r="BF151" i="2"/>
  <c r="BF152" i="2"/>
  <c r="BF153" i="2"/>
  <c r="BF154" i="2"/>
  <c r="BF155" i="2"/>
  <c r="BF156" i="2"/>
  <c r="BF158" i="2"/>
  <c r="BF159" i="2"/>
  <c r="BF160" i="2"/>
  <c r="BF161" i="2"/>
  <c r="BF164" i="2"/>
  <c r="E85" i="2"/>
  <c r="J122" i="2"/>
  <c r="BF129" i="2"/>
  <c r="BF130" i="2"/>
  <c r="BF132" i="2"/>
  <c r="BF133" i="2"/>
  <c r="BF134" i="2"/>
  <c r="BF135" i="2"/>
  <c r="BF136" i="2"/>
  <c r="BF137" i="2"/>
  <c r="BF138" i="2"/>
  <c r="BF141" i="2"/>
  <c r="BF142" i="2"/>
  <c r="BF171" i="2"/>
  <c r="J89" i="2"/>
  <c r="BF128" i="2"/>
  <c r="BF163" i="2"/>
  <c r="BF165" i="2"/>
  <c r="BF167" i="2"/>
  <c r="BF168" i="2"/>
  <c r="BF169" i="2"/>
  <c r="F36" i="2"/>
  <c r="BC95" i="1"/>
  <c r="BC94" i="1"/>
  <c r="W32" i="1" s="1"/>
  <c r="F35" i="2"/>
  <c r="BB95" i="1"/>
  <c r="BB94" i="1"/>
  <c r="W31" i="1" s="1"/>
  <c r="J33" i="2"/>
  <c r="AV95" i="1"/>
  <c r="F33" i="2"/>
  <c r="AZ95" i="1" s="1"/>
  <c r="AZ94" i="1" s="1"/>
  <c r="W29" i="1" s="1"/>
  <c r="F37" i="2"/>
  <c r="BD95" i="1" s="1"/>
  <c r="BD94" i="1" s="1"/>
  <c r="W33" i="1" s="1"/>
  <c r="T126" i="2" l="1"/>
  <c r="T125" i="2"/>
  <c r="BK147" i="2"/>
  <c r="J147" i="2"/>
  <c r="J100" i="2"/>
  <c r="R147" i="2"/>
  <c r="R125" i="2"/>
  <c r="P126" i="2"/>
  <c r="P125" i="2"/>
  <c r="AU95" i="1" s="1"/>
  <c r="AU94" i="1" s="1"/>
  <c r="BK126" i="2"/>
  <c r="BK125" i="2"/>
  <c r="J125" i="2"/>
  <c r="J30" i="2" s="1"/>
  <c r="AG95" i="1" s="1"/>
  <c r="AG94" i="1" s="1"/>
  <c r="AK26" i="1" s="1"/>
  <c r="J148" i="2"/>
  <c r="J101" i="2"/>
  <c r="AV94" i="1"/>
  <c r="AK29" i="1" s="1"/>
  <c r="AX94" i="1"/>
  <c r="AY94" i="1"/>
  <c r="J34" i="2"/>
  <c r="AW95" i="1" s="1"/>
  <c r="AT95" i="1" s="1"/>
  <c r="F34" i="2"/>
  <c r="BA95" i="1"/>
  <c r="BA94" i="1" s="1"/>
  <c r="W30" i="1" s="1"/>
  <c r="J126" i="2" l="1"/>
  <c r="J97" i="2"/>
  <c r="J96" i="2"/>
  <c r="J39" i="2"/>
  <c r="AN95" i="1"/>
  <c r="AW94" i="1"/>
  <c r="AK30" i="1"/>
  <c r="AK35" i="1"/>
  <c r="AT94" i="1" l="1"/>
  <c r="AN94" i="1"/>
</calcChain>
</file>

<file path=xl/sharedStrings.xml><?xml version="1.0" encoding="utf-8"?>
<sst xmlns="http://schemas.openxmlformats.org/spreadsheetml/2006/main" count="834" uniqueCount="257">
  <si>
    <t>Export Komplet</t>
  </si>
  <si>
    <t/>
  </si>
  <si>
    <t>2.0</t>
  </si>
  <si>
    <t>False</t>
  </si>
  <si>
    <t>{bab4c5fb-ef40-45b8-90a8-42802c4b8404}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</si>
  <si>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</si>
  <si>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</si>
  <si>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</si>
  <si>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</si>
  <si>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</si>
  <si>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</si>
  <si>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</si>
  <si>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Stavba:</t>
  </si>
  <si>
    <t>MHTH - Strecha CHÚV nad trafom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</si>
  <si>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</si>
  <si>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</si>
  <si>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</si>
  <si>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</si>
  <si>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</si>
  <si>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</si>
  <si>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</si>
  <si>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</si>
  <si>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</si>
  <si>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</si>
  <si>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</si>
  <si>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</si>
  <si>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</si>
  <si>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</si>
  <si>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</si>
  <si>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</si>
  <si>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</si>
  <si>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</si>
  <si>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</si>
  <si>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</si>
  <si>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</si>
  <si>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</si>
  <si>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</si>
  <si>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</si>
  <si>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</si>
  <si>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</si>
  <si>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</si>
  <si>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</si>
  <si>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</si>
  <si>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</si>
  <si>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</si>
  <si>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</si>
  <si>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</si>
  <si>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</si>
  <si>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</si>
  <si>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</si>
  <si>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</si>
  <si>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</si>
  <si>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</si>
  <si>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</si>
  <si>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</si>
  <si>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</si>
  <si>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</si>
  <si>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</si>
  <si>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</si>
  <si>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</si>
  <si>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</si>
  <si>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</si>
  <si>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</si>
  <si>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</si>
  <si>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</si>
  <si>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</si>
  <si>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</si>
  <si>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</si>
  <si>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</si>
  <si>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</si>
  <si>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</si>
  <si>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</si>
  <si>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Objekt0</t>
  </si>
  <si>
    <t>Prehlad</t>
  </si>
  <si>
    <t>STA</t>
  </si>
  <si>
    <t>1</t>
  </si>
  <si>
    <t>{b92b5aba-8e35-4c31-832d-1fce50961857}</t>
  </si>
  <si>
    <t>KRYCÍ LIST ROZPOČTU</t>
  </si>
  <si>
    <t>Objekt:</t>
  </si>
  <si>
    <t>Objekt 0 - Oprava časti strechy CHÚV nad trafom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</si>
  <si>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</si>
  <si>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</si>
  <si>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</si>
  <si>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</si>
  <si>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</si>
  <si>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</si>
  <si>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6 - ÚPRAVY POVRCHOV, PODLAHY, VÝPLNE</t>
  </si>
  <si>
    <t xml:space="preserve">    9 - OSTATNÉ KONŠTRUKCIE A PRÁCE</t>
  </si>
  <si>
    <t>D2 - PRÁCE A DODÁVKY PSV</t>
  </si>
  <si>
    <t xml:space="preserve">    712 - Povlakové krytiny</t>
  </si>
  <si>
    <t xml:space="preserve">    713 - Izolácie tepelné</t>
  </si>
  <si>
    <t xml:space="preserve">    721 - Vnútorná kanalizácia</t>
  </si>
  <si>
    <t xml:space="preserve">    764 - Konštrukcie klampiarske</t>
  </si>
  <si>
    <t xml:space="preserve">    M21 - 155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</si>
  <si>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</si>
  <si>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</si>
  <si>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</si>
  <si>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</si>
  <si>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</si>
  <si>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</si>
  <si>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</si>
  <si>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</si>
  <si>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</si>
  <si>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</si>
  <si>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</si>
  <si>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</si>
  <si>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</si>
  <si>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</si>
  <si>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</si>
  <si>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6</t>
  </si>
  <si>
    <t>ÚPRAVY POVRCHOV, PODLAHY, VÝPLNE</t>
  </si>
  <si>
    <t>K</t>
  </si>
  <si>
    <t>62242-2521</t>
  </si>
  <si>
    <t>Oprava omietok vápenných a vápennocem. st. člen. 1-2 štukových 40-50%</t>
  </si>
  <si>
    <t>m2</t>
  </si>
  <si>
    <t>4</t>
  </si>
  <si>
    <t>2</t>
  </si>
  <si>
    <t>622909010</t>
  </si>
  <si>
    <t>Očistenie j omietky vysokotlakovou súpravou WAP</t>
  </si>
  <si>
    <t>3</t>
  </si>
  <si>
    <t>62248-1119</t>
  </si>
  <si>
    <t>Potiahnutie vonkajších stien, sklotextílnou mriežkou</t>
  </si>
  <si>
    <t>9</t>
  </si>
  <si>
    <t>OSTATNÉ KONŠTRUKCIE A PRÁCE</t>
  </si>
  <si>
    <t>94194-1052</t>
  </si>
  <si>
    <t>Montáž lešenia ľahk. radového s podlahami š. do 1,5 m v. do 24 m</t>
  </si>
  <si>
    <t>8</t>
  </si>
  <si>
    <t>5</t>
  </si>
  <si>
    <t>94194-1391</t>
  </si>
  <si>
    <t>Príplatok za prvý a každý ďalší mesiac použitia lešenia</t>
  </si>
  <si>
    <t>10</t>
  </si>
  <si>
    <t>94194-1852</t>
  </si>
  <si>
    <t>Demontáž lešenia ľahk. radového s podlahami š. do 1,5 m v. do 24 m</t>
  </si>
  <si>
    <t>12</t>
  </si>
  <si>
    <t>7</t>
  </si>
  <si>
    <t>94494-1103</t>
  </si>
  <si>
    <t>Ochranné zábradlie na leš. rúrkových konštr. dvojtyčové</t>
  </si>
  <si>
    <t>m</t>
  </si>
  <si>
    <t>14</t>
  </si>
  <si>
    <t>978011161.S</t>
  </si>
  <si>
    <t>Otlčenie omietok stropov vnútorných vápenných alebo vápennocementových v rozsahu do 50 %,  -0,02000t</t>
  </si>
  <si>
    <t>1937011781</t>
  </si>
  <si>
    <t>97801-3161</t>
  </si>
  <si>
    <t>Otlčenie vnút. omietok stien váp. vápenocem. do 50 %</t>
  </si>
  <si>
    <t>16</t>
  </si>
  <si>
    <t>979011111</t>
  </si>
  <si>
    <t>Zvislá doprava sute a vybúr. hmôt za prvé podlažie</t>
  </si>
  <si>
    <t>t</t>
  </si>
  <si>
    <t>18</t>
  </si>
  <si>
    <t>11</t>
  </si>
  <si>
    <t>979011121</t>
  </si>
  <si>
    <t>Zvislá doprava sute a vybúr. hmôt za každé ďalšie podlažie</t>
  </si>
  <si>
    <t>20</t>
  </si>
  <si>
    <t>979081111</t>
  </si>
  <si>
    <t>Odvoz sute a vybúraných hmôt na skládku do 1 km</t>
  </si>
  <si>
    <t>22</t>
  </si>
  <si>
    <t>13</t>
  </si>
  <si>
    <t>979081121</t>
  </si>
  <si>
    <t>Odvoz sute a vybúraných hmôt na skládku každý ďalší 1 km</t>
  </si>
  <si>
    <t>24</t>
  </si>
  <si>
    <t>979082111</t>
  </si>
  <si>
    <t>Vnútrostavenisková doprava sute a vybúraných hmôt do 10 m</t>
  </si>
  <si>
    <t>26</t>
  </si>
  <si>
    <t>15</t>
  </si>
  <si>
    <t>979082121</t>
  </si>
  <si>
    <t>Vnútrost. doprava sute a vybúraných hmôt každých ďalších 5 m</t>
  </si>
  <si>
    <t>28</t>
  </si>
  <si>
    <t>979131409</t>
  </si>
  <si>
    <t>Poplatok za ulož.a znešk.staveb.sute na vymedzených skládkach "O"-ostatný odpad</t>
  </si>
  <si>
    <t>30</t>
  </si>
  <si>
    <t>17</t>
  </si>
  <si>
    <t>998991111</t>
  </si>
  <si>
    <t>Presun hmôt pre opravy v objektoch výšky do 25 m</t>
  </si>
  <si>
    <t>32</t>
  </si>
  <si>
    <t>998991193</t>
  </si>
  <si>
    <t>Príplatok za zväčšený presun do 1000 m</t>
  </si>
  <si>
    <t>34</t>
  </si>
  <si>
    <t>D2</t>
  </si>
  <si>
    <t>PRÁCE A DODÁVKY PSV</t>
  </si>
  <si>
    <t>712</t>
  </si>
  <si>
    <t>Povlakové krytiny</t>
  </si>
  <si>
    <t>19</t>
  </si>
  <si>
    <t>712300841</t>
  </si>
  <si>
    <t>Očistenie strechy+ ošetrenie+ oprava bublín</t>
  </si>
  <si>
    <t>36</t>
  </si>
  <si>
    <t>712341559</t>
  </si>
  <si>
    <t>Zhotovenie povl. krytiny striech do 10° v plnej ploche</t>
  </si>
  <si>
    <t>38</t>
  </si>
  <si>
    <t>21</t>
  </si>
  <si>
    <t>7123617031</t>
  </si>
  <si>
    <t>Zhotovenie povl. krytiny prikotvením + kotvy</t>
  </si>
  <si>
    <t>40</t>
  </si>
  <si>
    <t>M</t>
  </si>
  <si>
    <t>628329300</t>
  </si>
  <si>
    <t>Povlaková krytina Fatrafol S 810 hr. 1,5 + kotvy, doplnky</t>
  </si>
  <si>
    <t>42</t>
  </si>
  <si>
    <t>693G00109</t>
  </si>
  <si>
    <t>Geotextília - TATRATEX PP GTX N 300 g/m2, šír.1,75-3,50 m, dĺž.90 m - 84 36 05., vrátane spoj. materiálu</t>
  </si>
  <si>
    <t>44</t>
  </si>
  <si>
    <t>712941963</t>
  </si>
  <si>
    <t>Vykonanie údržby povl. krytiny vpustov, vent. komín. pásmi NAIP pritavením</t>
  </si>
  <si>
    <t>kus</t>
  </si>
  <si>
    <t>46</t>
  </si>
  <si>
    <t>25</t>
  </si>
  <si>
    <t>998712102</t>
  </si>
  <si>
    <t>Presun hmôt pre izolácie povlakové v objektoch výšky do 12 m</t>
  </si>
  <si>
    <t>48</t>
  </si>
  <si>
    <t>998712192</t>
  </si>
  <si>
    <t>Prípl. za zväčšený presun hmôt pre izolácie povlakové do 100 m</t>
  </si>
  <si>
    <t>50</t>
  </si>
  <si>
    <t>713</t>
  </si>
  <si>
    <t>Izolácie tepelné</t>
  </si>
  <si>
    <t>27</t>
  </si>
  <si>
    <t>713191321</t>
  </si>
  <si>
    <t>Izolácia tepelná, osadenie odvetrávacích komínkov</t>
  </si>
  <si>
    <t>52</t>
  </si>
  <si>
    <t>6282D1813</t>
  </si>
  <si>
    <t>Komínček odvetrávací DN 70/225 - 102302</t>
  </si>
  <si>
    <t>54</t>
  </si>
  <si>
    <t>29</t>
  </si>
  <si>
    <t>998713102</t>
  </si>
  <si>
    <t>Presun hmôt pre izolácie tepelné v objektoch výšky do 12 m</t>
  </si>
  <si>
    <t>56</t>
  </si>
  <si>
    <t>998713192</t>
  </si>
  <si>
    <t>Prípl. za zväčšený presun hmôt pre izolácie tepelné do 100 m</t>
  </si>
  <si>
    <t>58</t>
  </si>
  <si>
    <t>721</t>
  </si>
  <si>
    <t>Vnútorná kanalizácia</t>
  </si>
  <si>
    <t>31</t>
  </si>
  <si>
    <t>721233212</t>
  </si>
  <si>
    <t>Výmena strešných vtokov polypropylen PP pre pochôdz strechy zvislý odtok DN 110</t>
  </si>
  <si>
    <t>60</t>
  </si>
  <si>
    <t>286630003300.S</t>
  </si>
  <si>
    <t>Strešný vtok s izolačným tanierom, vertikálny odtok DN 110, záchytný kôš D 180 mm</t>
  </si>
  <si>
    <t>ks</t>
  </si>
  <si>
    <t>-64946993</t>
  </si>
  <si>
    <t>33</t>
  </si>
  <si>
    <t>998721192</t>
  </si>
  <si>
    <t>Prípl. za zväč. presun hmôt do 100 m pre vnút. kanalizáciu</t>
  </si>
  <si>
    <t>62</t>
  </si>
  <si>
    <t>764</t>
  </si>
  <si>
    <t>Konštrukcie klampiarske</t>
  </si>
  <si>
    <t>764430840</t>
  </si>
  <si>
    <t>Klamp. demont. oplechovanie múrov rš 600</t>
  </si>
  <si>
    <t>64</t>
  </si>
  <si>
    <t>35</t>
  </si>
  <si>
    <t>764731116</t>
  </si>
  <si>
    <t>Lakoplast. oplechovanie múrov rš 600</t>
  </si>
  <si>
    <t>66</t>
  </si>
  <si>
    <t>998764102</t>
  </si>
  <si>
    <t>Presun hmôt pre klampiarske konštr. v objektoch výšky do 12 m</t>
  </si>
  <si>
    <t>68</t>
  </si>
  <si>
    <t>M21</t>
  </si>
  <si>
    <t>155 Elektromontáže</t>
  </si>
  <si>
    <t>37</t>
  </si>
  <si>
    <t>Demontáž + sp. montáž bleskozvodu,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</si>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</sst>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000000"/>
      <name val="Arial CE"/>
    </font>
    <font>
      <i/>
      <sz val="9"/>
      <color rgb="FF00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R5" s="16"/>
      <c r="BS5" s="13" t="s">
        <v>6</v>
      </c>
    </row>
    <row r="6" spans="1:74" ht="36.950000000000003" customHeight="1">
      <c r="B6" s="16"/>
      <c r="D6" s="21" t="s">
        <v>12</v>
      </c>
      <c r="K6" s="188" t="s">
        <v>13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17</v>
      </c>
      <c r="AK20" s="22" t="s">
        <v>21</v>
      </c>
      <c r="AN20" s="20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0">
        <f>ROUND(AG94,2)</f>
        <v>0</v>
      </c>
      <c r="AL26" s="191"/>
      <c r="AM26" s="191"/>
      <c r="AN26" s="191"/>
      <c r="AO26" s="191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2" t="s">
        <v>28</v>
      </c>
      <c r="M28" s="192"/>
      <c r="N28" s="192"/>
      <c r="O28" s="192"/>
      <c r="P28" s="192"/>
      <c r="W28" s="192" t="s">
        <v>29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30</v>
      </c>
      <c r="AL28" s="192"/>
      <c r="AM28" s="192"/>
      <c r="AN28" s="192"/>
      <c r="AO28" s="192"/>
      <c r="AR28" s="25"/>
    </row>
    <row r="29" spans="2:71" s="2" customFormat="1" ht="14.45" customHeight="1">
      <c r="B29" s="29"/>
      <c r="D29" s="22" t="s">
        <v>31</v>
      </c>
      <c r="F29" s="30" t="s">
        <v>32</v>
      </c>
      <c r="L29" s="174">
        <v>0.23</v>
      </c>
      <c r="M29" s="173"/>
      <c r="N29" s="173"/>
      <c r="O29" s="173"/>
      <c r="P29" s="173"/>
      <c r="Q29" s="31"/>
      <c r="R29" s="31"/>
      <c r="S29" s="31"/>
      <c r="T29" s="31"/>
      <c r="U29" s="31"/>
      <c r="V29" s="31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F29" s="31"/>
      <c r="AG29" s="31"/>
      <c r="AH29" s="31"/>
      <c r="AI29" s="31"/>
      <c r="AJ29" s="31"/>
      <c r="AK29" s="172">
        <f>ROUND(AV94, 2)</f>
        <v>0</v>
      </c>
      <c r="AL29" s="173"/>
      <c r="AM29" s="173"/>
      <c r="AN29" s="173"/>
      <c r="AO29" s="173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33</v>
      </c>
      <c r="L30" s="186">
        <v>0.23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29"/>
    </row>
    <row r="31" spans="2:71" s="2" customFormat="1" ht="14.45" hidden="1" customHeight="1">
      <c r="B31" s="29"/>
      <c r="F31" s="22" t="s">
        <v>34</v>
      </c>
      <c r="L31" s="186">
        <v>0.23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29"/>
    </row>
    <row r="32" spans="2:71" s="2" customFormat="1" ht="14.45" hidden="1" customHeight="1">
      <c r="B32" s="29"/>
      <c r="F32" s="22" t="s">
        <v>35</v>
      </c>
      <c r="L32" s="186">
        <v>0.23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29"/>
    </row>
    <row r="33" spans="2:52" s="2" customFormat="1" ht="14.45" hidden="1" customHeight="1">
      <c r="B33" s="29"/>
      <c r="F33" s="30" t="s">
        <v>36</v>
      </c>
      <c r="L33" s="174">
        <v>0</v>
      </c>
      <c r="M33" s="173"/>
      <c r="N33" s="173"/>
      <c r="O33" s="173"/>
      <c r="P33" s="173"/>
      <c r="Q33" s="31"/>
      <c r="R33" s="31"/>
      <c r="S33" s="31"/>
      <c r="T33" s="31"/>
      <c r="U33" s="31"/>
      <c r="V33" s="31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F33" s="31"/>
      <c r="AG33" s="31"/>
      <c r="AH33" s="31"/>
      <c r="AI33" s="31"/>
      <c r="AJ33" s="31"/>
      <c r="AK33" s="172">
        <v>0</v>
      </c>
      <c r="AL33" s="173"/>
      <c r="AM33" s="173"/>
      <c r="AN33" s="173"/>
      <c r="AO33" s="173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75" t="s">
        <v>39</v>
      </c>
      <c r="Y35" s="176"/>
      <c r="Z35" s="176"/>
      <c r="AA35" s="176"/>
      <c r="AB35" s="176"/>
      <c r="AC35" s="35"/>
      <c r="AD35" s="35"/>
      <c r="AE35" s="35"/>
      <c r="AF35" s="35"/>
      <c r="AG35" s="35"/>
      <c r="AH35" s="35"/>
      <c r="AI35" s="35"/>
      <c r="AJ35" s="35"/>
      <c r="AK35" s="177">
        <f>SUM(AK26:AK33)</f>
        <v>0</v>
      </c>
      <c r="AL35" s="176"/>
      <c r="AM35" s="176"/>
      <c r="AN35" s="176"/>
      <c r="AO35" s="178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12</v>
      </c>
      <c r="L85" s="163" t="str">
        <f>K6</f>
        <v>MHTH - Strecha CHÚV nad trafom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65" t="str">
        <f>IF(AN8= "","",AN8)</f>
        <v/>
      </c>
      <c r="AN87" s="16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66" t="str">
        <f>IF(E17="","",E17)</f>
        <v xml:space="preserve"> </v>
      </c>
      <c r="AN89" s="167"/>
      <c r="AO89" s="167"/>
      <c r="AP89" s="167"/>
      <c r="AR89" s="25"/>
      <c r="AS89" s="168" t="s">
        <v>47</v>
      </c>
      <c r="AT89" s="16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66" t="str">
        <f>IF(E20="","",E20)</f>
        <v xml:space="preserve"> </v>
      </c>
      <c r="AN90" s="167"/>
      <c r="AO90" s="167"/>
      <c r="AP90" s="167"/>
      <c r="AR90" s="25"/>
      <c r="AS90" s="170"/>
      <c r="AT90" s="171"/>
      <c r="BD90" s="52"/>
    </row>
    <row r="91" spans="1:91" s="1" customFormat="1" ht="10.9" customHeight="1">
      <c r="B91" s="25"/>
      <c r="AR91" s="25"/>
      <c r="AS91" s="170"/>
      <c r="AT91" s="171"/>
      <c r="BD91" s="52"/>
    </row>
    <row r="92" spans="1:91" s="1" customFormat="1" ht="29.25" customHeight="1">
      <c r="B92" s="25"/>
      <c r="C92" s="158" t="s">
        <v>48</v>
      </c>
      <c r="D92" s="159"/>
      <c r="E92" s="159"/>
      <c r="F92" s="159"/>
      <c r="G92" s="159"/>
      <c r="H92" s="53"/>
      <c r="I92" s="160" t="s">
        <v>49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50</v>
      </c>
      <c r="AH92" s="159"/>
      <c r="AI92" s="159"/>
      <c r="AJ92" s="159"/>
      <c r="AK92" s="159"/>
      <c r="AL92" s="159"/>
      <c r="AM92" s="159"/>
      <c r="AN92" s="160" t="s">
        <v>51</v>
      </c>
      <c r="AO92" s="159"/>
      <c r="AP92" s="162"/>
      <c r="AQ92" s="54" t="s">
        <v>52</v>
      </c>
      <c r="AR92" s="25"/>
      <c r="AS92" s="55" t="s">
        <v>53</v>
      </c>
      <c r="AT92" s="56" t="s">
        <v>54</v>
      </c>
      <c r="AU92" s="56" t="s">
        <v>55</v>
      </c>
      <c r="AV92" s="56" t="s">
        <v>56</v>
      </c>
      <c r="AW92" s="56" t="s">
        <v>57</v>
      </c>
      <c r="AX92" s="56" t="s">
        <v>58</v>
      </c>
      <c r="AY92" s="56" t="s">
        <v>59</v>
      </c>
      <c r="AZ92" s="56" t="s">
        <v>60</v>
      </c>
      <c r="BA92" s="56" t="s">
        <v>61</v>
      </c>
      <c r="BB92" s="56" t="s">
        <v>62</v>
      </c>
      <c r="BC92" s="56" t="s">
        <v>63</v>
      </c>
      <c r="BD92" s="57" t="s">
        <v>64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35.747689999999999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66</v>
      </c>
      <c r="BT94" s="68" t="s">
        <v>67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83" t="s">
        <v>72</v>
      </c>
      <c r="E95" s="183"/>
      <c r="F95" s="183"/>
      <c r="G95" s="183"/>
      <c r="H95" s="183"/>
      <c r="I95" s="73"/>
      <c r="J95" s="183" t="s">
        <v>73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'Objekt0 - Prehlad'!J30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4" t="s">
        <v>74</v>
      </c>
      <c r="AR95" s="71"/>
      <c r="AS95" s="75">
        <v>0</v>
      </c>
      <c r="AT95" s="76">
        <f>ROUND(SUM(AV95:AW95),2)</f>
        <v>0</v>
      </c>
      <c r="AU95" s="77">
        <f>'Objekt0 - Prehlad'!P125</f>
        <v>35.747692000000001</v>
      </c>
      <c r="AV95" s="76">
        <f>'Objekt0 - Prehlad'!J33</f>
        <v>0</v>
      </c>
      <c r="AW95" s="76">
        <f>'Objekt0 - Prehlad'!J34</f>
        <v>0</v>
      </c>
      <c r="AX95" s="76">
        <f>'Objekt0 - Prehlad'!J35</f>
        <v>0</v>
      </c>
      <c r="AY95" s="76">
        <f>'Objekt0 - Prehlad'!J36</f>
        <v>0</v>
      </c>
      <c r="AZ95" s="76">
        <f>'Objekt0 - Prehlad'!F33</f>
        <v>0</v>
      </c>
      <c r="BA95" s="76">
        <f>'Objekt0 - Prehlad'!F34</f>
        <v>0</v>
      </c>
      <c r="BB95" s="76">
        <f>'Objekt0 - Prehlad'!F35</f>
        <v>0</v>
      </c>
      <c r="BC95" s="76">
        <f>'Objekt0 - Prehlad'!F36</f>
        <v>0</v>
      </c>
      <c r="BD95" s="78">
        <f>'Objekt0 - Prehlad'!F37</f>
        <v>0</v>
      </c>
      <c r="BT95" s="79" t="s">
        <v>75</v>
      </c>
      <c r="BV95" s="79" t="s">
        <v>69</v>
      </c>
      <c r="BW95" s="79" t="s">
        <v>76</v>
      </c>
      <c r="BX95" s="79" t="s">
        <v>4</v>
      </c>
      <c r="CL95" s="79" t="s">
        <v>1</v>
      </c>
      <c r="CM95" s="79" t="s">
        <v>67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Objekt0 - Prehla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2"/>
  <sheetViews>
    <sheetView showGridLines="0" workbookViewId="0">
      <selection activeCell="CC226" sqref="CC2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76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77</v>
      </c>
      <c r="L4" s="16"/>
      <c r="M4" s="80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93" t="str">
        <f>'Rekapitulácia stavby'!K6</f>
        <v>MHTH - Strecha CHÚV nad trafom</v>
      </c>
      <c r="F7" s="194"/>
      <c r="G7" s="194"/>
      <c r="H7" s="194"/>
      <c r="L7" s="16"/>
    </row>
    <row r="8" spans="2:46" s="1" customFormat="1" ht="12" customHeight="1">
      <c r="B8" s="25"/>
      <c r="D8" s="22" t="s">
        <v>78</v>
      </c>
      <c r="L8" s="25"/>
    </row>
    <row r="9" spans="2:46" s="1" customFormat="1" ht="16.5" customHeight="1">
      <c r="B9" s="25"/>
      <c r="E9" s="163" t="s">
        <v>79</v>
      </c>
      <c r="F9" s="195"/>
      <c r="G9" s="195"/>
      <c r="H9" s="19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">
        <v>1</v>
      </c>
      <c r="L14" s="25"/>
    </row>
    <row r="15" spans="2:46" s="1" customFormat="1" ht="18" customHeight="1">
      <c r="B15" s="25"/>
      <c r="E15" s="20" t="s">
        <v>17</v>
      </c>
      <c r="I15" s="22" t="s">
        <v>21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">
        <v>1</v>
      </c>
      <c r="L17" s="25"/>
    </row>
    <row r="18" spans="2:12" s="1" customFormat="1" ht="18" customHeight="1">
      <c r="B18" s="25"/>
      <c r="E18" s="20" t="s">
        <v>17</v>
      </c>
      <c r="I18" s="22" t="s">
        <v>21</v>
      </c>
      <c r="J18" s="20" t="s">
        <v>1</v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">
        <v>1</v>
      </c>
      <c r="L20" s="25"/>
    </row>
    <row r="21" spans="2:12" s="1" customFormat="1" ht="18" customHeight="1">
      <c r="B21" s="25"/>
      <c r="E21" s="20" t="s">
        <v>17</v>
      </c>
      <c r="I21" s="22" t="s">
        <v>21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1"/>
      <c r="E27" s="189" t="s">
        <v>1</v>
      </c>
      <c r="F27" s="189"/>
      <c r="G27" s="189"/>
      <c r="H27" s="189"/>
      <c r="L27" s="81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2" t="s">
        <v>27</v>
      </c>
      <c r="J30" s="62">
        <f>ROUND(J125, 2)</f>
        <v>0</v>
      </c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51" t="s">
        <v>31</v>
      </c>
      <c r="E33" s="30" t="s">
        <v>32</v>
      </c>
      <c r="F33" s="83">
        <f>ROUND((SUM(BE125:BE171)),  2)</f>
        <v>0</v>
      </c>
      <c r="G33" s="84"/>
      <c r="H33" s="84"/>
      <c r="I33" s="85">
        <v>0.23</v>
      </c>
      <c r="J33" s="83">
        <f>ROUND(((SUM(BE125:BE171))*I33),  2)</f>
        <v>0</v>
      </c>
      <c r="L33" s="25"/>
    </row>
    <row r="34" spans="2:12" s="1" customFormat="1" ht="14.45" customHeight="1">
      <c r="B34" s="25"/>
      <c r="E34" s="30" t="s">
        <v>33</v>
      </c>
      <c r="F34" s="86">
        <f>ROUND((SUM(BF125:BF171)),  2)</f>
        <v>0</v>
      </c>
      <c r="I34" s="87">
        <v>0.23</v>
      </c>
      <c r="J34" s="86">
        <f>ROUND(((SUM(BF125:BF171))*I34),  2)</f>
        <v>0</v>
      </c>
      <c r="L34" s="25"/>
    </row>
    <row r="35" spans="2:12" s="1" customFormat="1" ht="14.45" hidden="1" customHeight="1">
      <c r="B35" s="25"/>
      <c r="E35" s="22" t="s">
        <v>34</v>
      </c>
      <c r="F35" s="86">
        <f>ROUND((SUM(BG125:BG171)),  2)</f>
        <v>0</v>
      </c>
      <c r="I35" s="87">
        <v>0.23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6">
        <f>ROUND((SUM(BH125:BH171)),  2)</f>
        <v>0</v>
      </c>
      <c r="I36" s="87">
        <v>0.23</v>
      </c>
      <c r="J36" s="86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83">
        <f>ROUND((SUM(BI125:BI171)),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37</v>
      </c>
      <c r="E39" s="53"/>
      <c r="F39" s="53"/>
      <c r="G39" s="90" t="s">
        <v>38</v>
      </c>
      <c r="H39" s="91" t="s">
        <v>39</v>
      </c>
      <c r="I39" s="53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42</v>
      </c>
      <c r="E61" s="27"/>
      <c r="F61" s="94" t="s">
        <v>43</v>
      </c>
      <c r="G61" s="39" t="s">
        <v>42</v>
      </c>
      <c r="H61" s="27"/>
      <c r="I61" s="27"/>
      <c r="J61" s="95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42</v>
      </c>
      <c r="E76" s="27"/>
      <c r="F76" s="94" t="s">
        <v>43</v>
      </c>
      <c r="G76" s="39" t="s">
        <v>42</v>
      </c>
      <c r="H76" s="27"/>
      <c r="I76" s="27"/>
      <c r="J76" s="95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80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193" t="str">
        <f>E7</f>
        <v>MHTH - Strecha CHÚV nad trafom</v>
      </c>
      <c r="F85" s="194"/>
      <c r="G85" s="194"/>
      <c r="H85" s="194"/>
      <c r="L85" s="25"/>
    </row>
    <row r="86" spans="2:47" s="1" customFormat="1" ht="12" hidden="1" customHeight="1">
      <c r="B86" s="25"/>
      <c r="C86" s="22" t="s">
        <v>78</v>
      </c>
      <c r="L86" s="25"/>
    </row>
    <row r="87" spans="2:47" s="1" customFormat="1" ht="16.5" hidden="1" customHeight="1">
      <c r="B87" s="25"/>
      <c r="E87" s="163" t="str">
        <f>E9</f>
        <v>Objekt 0 - Oprava časti strechy CHÚV nad trafom</v>
      </c>
      <c r="F87" s="195"/>
      <c r="G87" s="195"/>
      <c r="H87" s="19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/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81</v>
      </c>
      <c r="D94" s="88"/>
      <c r="E94" s="88"/>
      <c r="F94" s="88"/>
      <c r="G94" s="88"/>
      <c r="H94" s="88"/>
      <c r="I94" s="88"/>
      <c r="J94" s="97" t="s">
        <v>82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83</v>
      </c>
      <c r="J96" s="62">
        <f>J125</f>
        <v>0</v>
      </c>
      <c r="L96" s="25"/>
      <c r="AU96" s="13" t="s">
        <v>84</v>
      </c>
    </row>
    <row r="97" spans="2:12" s="8" customFormat="1" ht="24.95" hidden="1" customHeight="1">
      <c r="B97" s="99"/>
      <c r="D97" s="100" t="s">
        <v>85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hidden="1" customHeight="1">
      <c r="B98" s="103"/>
      <c r="D98" s="104" t="s">
        <v>86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hidden="1" customHeight="1">
      <c r="B99" s="103"/>
      <c r="D99" s="104" t="s">
        <v>87</v>
      </c>
      <c r="E99" s="105"/>
      <c r="F99" s="105"/>
      <c r="G99" s="105"/>
      <c r="H99" s="105"/>
      <c r="I99" s="105"/>
      <c r="J99" s="106">
        <f>J131</f>
        <v>0</v>
      </c>
      <c r="L99" s="103"/>
    </row>
    <row r="100" spans="2:12" s="8" customFormat="1" ht="24.95" hidden="1" customHeight="1">
      <c r="B100" s="99"/>
      <c r="D100" s="100" t="s">
        <v>88</v>
      </c>
      <c r="E100" s="101"/>
      <c r="F100" s="101"/>
      <c r="G100" s="101"/>
      <c r="H100" s="101"/>
      <c r="I100" s="101"/>
      <c r="J100" s="102">
        <f>J147</f>
        <v>0</v>
      </c>
      <c r="L100" s="99"/>
    </row>
    <row r="101" spans="2:12" s="9" customFormat="1" ht="19.899999999999999" hidden="1" customHeight="1">
      <c r="B101" s="103"/>
      <c r="D101" s="104" t="s">
        <v>89</v>
      </c>
      <c r="E101" s="105"/>
      <c r="F101" s="105"/>
      <c r="G101" s="105"/>
      <c r="H101" s="105"/>
      <c r="I101" s="105"/>
      <c r="J101" s="106">
        <f>J148</f>
        <v>0</v>
      </c>
      <c r="L101" s="103"/>
    </row>
    <row r="102" spans="2:12" s="9" customFormat="1" ht="19.899999999999999" hidden="1" customHeight="1">
      <c r="B102" s="103"/>
      <c r="D102" s="104" t="s">
        <v>90</v>
      </c>
      <c r="E102" s="105"/>
      <c r="F102" s="105"/>
      <c r="G102" s="105"/>
      <c r="H102" s="105"/>
      <c r="I102" s="105"/>
      <c r="J102" s="106">
        <f>J157</f>
        <v>0</v>
      </c>
      <c r="L102" s="103"/>
    </row>
    <row r="103" spans="2:12" s="9" customFormat="1" ht="19.899999999999999" hidden="1" customHeight="1">
      <c r="B103" s="103"/>
      <c r="D103" s="104" t="s">
        <v>91</v>
      </c>
      <c r="E103" s="105"/>
      <c r="F103" s="105"/>
      <c r="G103" s="105"/>
      <c r="H103" s="105"/>
      <c r="I103" s="105"/>
      <c r="J103" s="106">
        <f>J162</f>
        <v>0</v>
      </c>
      <c r="L103" s="103"/>
    </row>
    <row r="104" spans="2:12" s="9" customFormat="1" ht="19.899999999999999" hidden="1" customHeight="1">
      <c r="B104" s="103"/>
      <c r="D104" s="104" t="s">
        <v>92</v>
      </c>
      <c r="E104" s="105"/>
      <c r="F104" s="105"/>
      <c r="G104" s="105"/>
      <c r="H104" s="105"/>
      <c r="I104" s="105"/>
      <c r="J104" s="106">
        <f>J166</f>
        <v>0</v>
      </c>
      <c r="L104" s="103"/>
    </row>
    <row r="105" spans="2:12" s="9" customFormat="1" ht="19.899999999999999" hidden="1" customHeight="1">
      <c r="B105" s="103"/>
      <c r="D105" s="104" t="s">
        <v>93</v>
      </c>
      <c r="E105" s="105"/>
      <c r="F105" s="105"/>
      <c r="G105" s="105"/>
      <c r="H105" s="105"/>
      <c r="I105" s="105"/>
      <c r="J105" s="106">
        <f>J170</f>
        <v>0</v>
      </c>
      <c r="L105" s="103"/>
    </row>
    <row r="106" spans="2:12" s="1" customFormat="1" ht="21.75" hidden="1" customHeight="1">
      <c r="B106" s="25"/>
      <c r="L106" s="25"/>
    </row>
    <row r="107" spans="2:12" s="1" customFormat="1" ht="6.95" hidden="1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12" hidden="1"/>
    <row r="109" spans="2:12" hidden="1"/>
    <row r="110" spans="2:12" hidden="1"/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12" s="1" customFormat="1" ht="24.95" customHeight="1">
      <c r="B112" s="25"/>
      <c r="C112" s="17" t="s">
        <v>94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12</v>
      </c>
      <c r="L114" s="25"/>
    </row>
    <row r="115" spans="2:65" s="1" customFormat="1" ht="16.5" customHeight="1">
      <c r="B115" s="25"/>
      <c r="E115" s="193" t="str">
        <f>E7</f>
        <v>MHTH - Strecha CHÚV nad trafom</v>
      </c>
      <c r="F115" s="194"/>
      <c r="G115" s="194"/>
      <c r="H115" s="194"/>
      <c r="L115" s="25"/>
    </row>
    <row r="116" spans="2:65" s="1" customFormat="1" ht="12" customHeight="1">
      <c r="B116" s="25"/>
      <c r="C116" s="22" t="s">
        <v>78</v>
      </c>
      <c r="L116" s="25"/>
    </row>
    <row r="117" spans="2:65" s="1" customFormat="1" ht="16.5" customHeight="1">
      <c r="B117" s="25"/>
      <c r="E117" s="163" t="str">
        <f>E9</f>
        <v>Objekt 0 - Oprava časti strechy CHÚV nad trafom</v>
      </c>
      <c r="F117" s="195"/>
      <c r="G117" s="195"/>
      <c r="H117" s="195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16</v>
      </c>
      <c r="F119" s="20" t="str">
        <f>F12</f>
        <v xml:space="preserve"> </v>
      </c>
      <c r="I119" s="22" t="s">
        <v>18</v>
      </c>
      <c r="J119" s="48" t="str">
        <f>IF(J12="","",J12)</f>
        <v/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19</v>
      </c>
      <c r="F121" s="20" t="str">
        <f>E15</f>
        <v xml:space="preserve"> </v>
      </c>
      <c r="I121" s="22" t="s">
        <v>23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22</v>
      </c>
      <c r="F122" s="20" t="str">
        <f>IF(E18="","",E18)</f>
        <v xml:space="preserve"> </v>
      </c>
      <c r="I122" s="22" t="s">
        <v>25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7"/>
      <c r="C124" s="108" t="s">
        <v>95</v>
      </c>
      <c r="D124" s="109" t="s">
        <v>52</v>
      </c>
      <c r="E124" s="109" t="s">
        <v>48</v>
      </c>
      <c r="F124" s="109" t="s">
        <v>49</v>
      </c>
      <c r="G124" s="109" t="s">
        <v>96</v>
      </c>
      <c r="H124" s="109" t="s">
        <v>97</v>
      </c>
      <c r="I124" s="109" t="s">
        <v>98</v>
      </c>
      <c r="J124" s="110" t="s">
        <v>82</v>
      </c>
      <c r="K124" s="111" t="s">
        <v>99</v>
      </c>
      <c r="L124" s="107"/>
      <c r="M124" s="55" t="s">
        <v>1</v>
      </c>
      <c r="N124" s="56" t="s">
        <v>31</v>
      </c>
      <c r="O124" s="56" t="s">
        <v>100</v>
      </c>
      <c r="P124" s="56" t="s">
        <v>101</v>
      </c>
      <c r="Q124" s="56" t="s">
        <v>102</v>
      </c>
      <c r="R124" s="56" t="s">
        <v>103</v>
      </c>
      <c r="S124" s="56" t="s">
        <v>104</v>
      </c>
      <c r="T124" s="57" t="s">
        <v>105</v>
      </c>
    </row>
    <row r="125" spans="2:65" s="1" customFormat="1" ht="22.9" customHeight="1">
      <c r="B125" s="25"/>
      <c r="C125" s="60" t="s">
        <v>83</v>
      </c>
      <c r="J125" s="112">
        <f>BK125</f>
        <v>0</v>
      </c>
      <c r="L125" s="25"/>
      <c r="M125" s="58"/>
      <c r="N125" s="49"/>
      <c r="O125" s="49"/>
      <c r="P125" s="113">
        <f>P126+P147</f>
        <v>35.747692000000001</v>
      </c>
      <c r="Q125" s="49"/>
      <c r="R125" s="113">
        <f>R126+R147</f>
        <v>0.98251485999999999</v>
      </c>
      <c r="S125" s="49"/>
      <c r="T125" s="114">
        <f>T126+T147</f>
        <v>0.2424</v>
      </c>
      <c r="AT125" s="13" t="s">
        <v>66</v>
      </c>
      <c r="AU125" s="13" t="s">
        <v>84</v>
      </c>
      <c r="BK125" s="115">
        <f>BK126+BK147</f>
        <v>0</v>
      </c>
    </row>
    <row r="126" spans="2:65" s="11" customFormat="1" ht="25.9" customHeight="1">
      <c r="B126" s="116"/>
      <c r="D126" s="117" t="s">
        <v>66</v>
      </c>
      <c r="E126" s="118" t="s">
        <v>106</v>
      </c>
      <c r="F126" s="118" t="s">
        <v>107</v>
      </c>
      <c r="J126" s="119">
        <f>BK126</f>
        <v>0</v>
      </c>
      <c r="L126" s="116"/>
      <c r="M126" s="120"/>
      <c r="P126" s="121">
        <f>P127+P131</f>
        <v>20.27928</v>
      </c>
      <c r="R126" s="121">
        <f>R127+R131</f>
        <v>0.83605599999999991</v>
      </c>
      <c r="T126" s="122">
        <f>T127+T131</f>
        <v>0.22040000000000001</v>
      </c>
      <c r="AR126" s="117" t="s">
        <v>75</v>
      </c>
      <c r="AT126" s="123" t="s">
        <v>66</v>
      </c>
      <c r="AU126" s="123" t="s">
        <v>67</v>
      </c>
      <c r="AY126" s="117" t="s">
        <v>108</v>
      </c>
      <c r="BK126" s="124">
        <f>BK127+BK131</f>
        <v>0</v>
      </c>
    </row>
    <row r="127" spans="2:65" s="11" customFormat="1" ht="22.9" customHeight="1">
      <c r="B127" s="116"/>
      <c r="D127" s="117" t="s">
        <v>66</v>
      </c>
      <c r="E127" s="125" t="s">
        <v>109</v>
      </c>
      <c r="F127" s="125" t="s">
        <v>110</v>
      </c>
      <c r="J127" s="126">
        <f>BK127</f>
        <v>0</v>
      </c>
      <c r="L127" s="116"/>
      <c r="M127" s="120"/>
      <c r="P127" s="121">
        <f>SUM(P128:P130)</f>
        <v>12.916</v>
      </c>
      <c r="R127" s="121">
        <f>SUM(R128:R130)</f>
        <v>0.29024</v>
      </c>
      <c r="T127" s="122">
        <f>SUM(T128:T130)</f>
        <v>0</v>
      </c>
      <c r="AR127" s="117" t="s">
        <v>75</v>
      </c>
      <c r="AT127" s="123" t="s">
        <v>66</v>
      </c>
      <c r="AU127" s="123" t="s">
        <v>75</v>
      </c>
      <c r="AY127" s="117" t="s">
        <v>108</v>
      </c>
      <c r="BK127" s="124">
        <f>SUM(BK128:BK130)</f>
        <v>0</v>
      </c>
    </row>
    <row r="128" spans="2:65" s="1" customFormat="1" ht="24.2" customHeight="1">
      <c r="B128" s="127"/>
      <c r="C128" s="128" t="s">
        <v>75</v>
      </c>
      <c r="D128" s="128" t="s">
        <v>111</v>
      </c>
      <c r="E128" s="129" t="s">
        <v>112</v>
      </c>
      <c r="F128" s="130" t="s">
        <v>113</v>
      </c>
      <c r="G128" s="131" t="s">
        <v>114</v>
      </c>
      <c r="H128" s="132">
        <v>10</v>
      </c>
      <c r="I128" s="133"/>
      <c r="J128" s="133">
        <f>ROUND(I128*H128,2)</f>
        <v>0</v>
      </c>
      <c r="K128" s="134"/>
      <c r="L128" s="25"/>
      <c r="M128" s="135" t="s">
        <v>1</v>
      </c>
      <c r="N128" s="136" t="s">
        <v>33</v>
      </c>
      <c r="O128" s="137">
        <v>0.94794</v>
      </c>
      <c r="P128" s="137">
        <f>O128*H128</f>
        <v>9.4794</v>
      </c>
      <c r="Q128" s="137">
        <v>2.3869999999999999E-2</v>
      </c>
      <c r="R128" s="137">
        <f>Q128*H128</f>
        <v>0.2387</v>
      </c>
      <c r="S128" s="137">
        <v>0</v>
      </c>
      <c r="T128" s="138">
        <f>S128*H128</f>
        <v>0</v>
      </c>
      <c r="AR128" s="139" t="s">
        <v>115</v>
      </c>
      <c r="AT128" s="139" t="s">
        <v>111</v>
      </c>
      <c r="AU128" s="139" t="s">
        <v>116</v>
      </c>
      <c r="AY128" s="13" t="s">
        <v>108</v>
      </c>
      <c r="BE128" s="140">
        <f>IF(N128="základná",J128,0)</f>
        <v>0</v>
      </c>
      <c r="BF128" s="140">
        <f>IF(N128="znížená",J128,0)</f>
        <v>0</v>
      </c>
      <c r="BG128" s="140">
        <f>IF(N128="zákl. prenesená",J128,0)</f>
        <v>0</v>
      </c>
      <c r="BH128" s="140">
        <f>IF(N128="zníž. prenesená",J128,0)</f>
        <v>0</v>
      </c>
      <c r="BI128" s="140">
        <f>IF(N128="nulová",J128,0)</f>
        <v>0</v>
      </c>
      <c r="BJ128" s="13" t="s">
        <v>116</v>
      </c>
      <c r="BK128" s="140">
        <f>ROUND(I128*H128,2)</f>
        <v>0</v>
      </c>
      <c r="BL128" s="13" t="s">
        <v>115</v>
      </c>
      <c r="BM128" s="139" t="s">
        <v>116</v>
      </c>
    </row>
    <row r="129" spans="2:65" s="1" customFormat="1" ht="16.5" customHeight="1">
      <c r="B129" s="127"/>
      <c r="C129" s="128" t="s">
        <v>116</v>
      </c>
      <c r="D129" s="128" t="s">
        <v>111</v>
      </c>
      <c r="E129" s="129" t="s">
        <v>117</v>
      </c>
      <c r="F129" s="130" t="s">
        <v>118</v>
      </c>
      <c r="G129" s="131" t="s">
        <v>114</v>
      </c>
      <c r="H129" s="132">
        <v>10</v>
      </c>
      <c r="I129" s="133"/>
      <c r="J129" s="133">
        <f>ROUND(I129*H129,2)</f>
        <v>0</v>
      </c>
      <c r="K129" s="134"/>
      <c r="L129" s="25"/>
      <c r="M129" s="135" t="s">
        <v>1</v>
      </c>
      <c r="N129" s="136" t="s">
        <v>33</v>
      </c>
      <c r="O129" s="137">
        <v>0.1426</v>
      </c>
      <c r="P129" s="137">
        <f>O129*H129</f>
        <v>1.4260000000000002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115</v>
      </c>
      <c r="AT129" s="139" t="s">
        <v>111</v>
      </c>
      <c r="AU129" s="139" t="s">
        <v>116</v>
      </c>
      <c r="AY129" s="13" t="s">
        <v>108</v>
      </c>
      <c r="BE129" s="140">
        <f>IF(N129="základná",J129,0)</f>
        <v>0</v>
      </c>
      <c r="BF129" s="140">
        <f>IF(N129="znížená",J129,0)</f>
        <v>0</v>
      </c>
      <c r="BG129" s="140">
        <f>IF(N129="zákl. prenesená",J129,0)</f>
        <v>0</v>
      </c>
      <c r="BH129" s="140">
        <f>IF(N129="zníž. prenesená",J129,0)</f>
        <v>0</v>
      </c>
      <c r="BI129" s="140">
        <f>IF(N129="nulová",J129,0)</f>
        <v>0</v>
      </c>
      <c r="BJ129" s="13" t="s">
        <v>116</v>
      </c>
      <c r="BK129" s="140">
        <f>ROUND(I129*H129,2)</f>
        <v>0</v>
      </c>
      <c r="BL129" s="13" t="s">
        <v>115</v>
      </c>
      <c r="BM129" s="139" t="s">
        <v>115</v>
      </c>
    </row>
    <row r="130" spans="2:65" s="1" customFormat="1" ht="21.75" customHeight="1">
      <c r="B130" s="127"/>
      <c r="C130" s="128" t="s">
        <v>119</v>
      </c>
      <c r="D130" s="128" t="s">
        <v>111</v>
      </c>
      <c r="E130" s="129" t="s">
        <v>120</v>
      </c>
      <c r="F130" s="130" t="s">
        <v>121</v>
      </c>
      <c r="G130" s="131" t="s">
        <v>114</v>
      </c>
      <c r="H130" s="132">
        <v>10</v>
      </c>
      <c r="I130" s="133"/>
      <c r="J130" s="133">
        <f>ROUND(I130*H130,2)</f>
        <v>0</v>
      </c>
      <c r="K130" s="134"/>
      <c r="L130" s="25"/>
      <c r="M130" s="135" t="s">
        <v>1</v>
      </c>
      <c r="N130" s="136" t="s">
        <v>33</v>
      </c>
      <c r="O130" s="137">
        <v>0.20105999999999999</v>
      </c>
      <c r="P130" s="137">
        <f>O130*H130</f>
        <v>2.0105999999999997</v>
      </c>
      <c r="Q130" s="137">
        <v>5.1539999999999997E-3</v>
      </c>
      <c r="R130" s="137">
        <f>Q130*H130</f>
        <v>5.1539999999999996E-2</v>
      </c>
      <c r="S130" s="137">
        <v>0</v>
      </c>
      <c r="T130" s="138">
        <f>S130*H130</f>
        <v>0</v>
      </c>
      <c r="AR130" s="139" t="s">
        <v>115</v>
      </c>
      <c r="AT130" s="139" t="s">
        <v>111</v>
      </c>
      <c r="AU130" s="139" t="s">
        <v>116</v>
      </c>
      <c r="AY130" s="13" t="s">
        <v>108</v>
      </c>
      <c r="BE130" s="140">
        <f>IF(N130="základná",J130,0)</f>
        <v>0</v>
      </c>
      <c r="BF130" s="140">
        <f>IF(N130="znížená",J130,0)</f>
        <v>0</v>
      </c>
      <c r="BG130" s="140">
        <f>IF(N130="zákl. prenesená",J130,0)</f>
        <v>0</v>
      </c>
      <c r="BH130" s="140">
        <f>IF(N130="zníž. prenesená",J130,0)</f>
        <v>0</v>
      </c>
      <c r="BI130" s="140">
        <f>IF(N130="nulová",J130,0)</f>
        <v>0</v>
      </c>
      <c r="BJ130" s="13" t="s">
        <v>116</v>
      </c>
      <c r="BK130" s="140">
        <f>ROUND(I130*H130,2)</f>
        <v>0</v>
      </c>
      <c r="BL130" s="13" t="s">
        <v>115</v>
      </c>
      <c r="BM130" s="139" t="s">
        <v>109</v>
      </c>
    </row>
    <row r="131" spans="2:65" s="11" customFormat="1" ht="22.9" customHeight="1">
      <c r="B131" s="116"/>
      <c r="D131" s="117" t="s">
        <v>66</v>
      </c>
      <c r="E131" s="125" t="s">
        <v>122</v>
      </c>
      <c r="F131" s="125" t="s">
        <v>123</v>
      </c>
      <c r="J131" s="126">
        <f>BK131</f>
        <v>0</v>
      </c>
      <c r="L131" s="116"/>
      <c r="M131" s="120"/>
      <c r="P131" s="121">
        <f>SUM(P132:P146)</f>
        <v>7.3632800000000005</v>
      </c>
      <c r="R131" s="121">
        <f>SUM(R132:R146)</f>
        <v>0.54581599999999997</v>
      </c>
      <c r="T131" s="122">
        <f>SUM(T132:T146)</f>
        <v>0.22040000000000001</v>
      </c>
      <c r="AR131" s="117" t="s">
        <v>75</v>
      </c>
      <c r="AT131" s="123" t="s">
        <v>66</v>
      </c>
      <c r="AU131" s="123" t="s">
        <v>75</v>
      </c>
      <c r="AY131" s="117" t="s">
        <v>108</v>
      </c>
      <c r="BK131" s="124">
        <f>SUM(BK132:BK146)</f>
        <v>0</v>
      </c>
    </row>
    <row r="132" spans="2:65" s="1" customFormat="1" ht="24.2" customHeight="1">
      <c r="B132" s="127"/>
      <c r="C132" s="128" t="s">
        <v>115</v>
      </c>
      <c r="D132" s="128" t="s">
        <v>111</v>
      </c>
      <c r="E132" s="129" t="s">
        <v>124</v>
      </c>
      <c r="F132" s="130" t="s">
        <v>125</v>
      </c>
      <c r="G132" s="131" t="s">
        <v>114</v>
      </c>
      <c r="H132" s="132">
        <v>10</v>
      </c>
      <c r="I132" s="133"/>
      <c r="J132" s="133">
        <f t="shared" ref="J132:J146" si="0">ROUND(I132*H132,2)</f>
        <v>0</v>
      </c>
      <c r="K132" s="134"/>
      <c r="L132" s="25"/>
      <c r="M132" s="135" t="s">
        <v>1</v>
      </c>
      <c r="N132" s="136" t="s">
        <v>33</v>
      </c>
      <c r="O132" s="137">
        <v>0.124</v>
      </c>
      <c r="P132" s="137">
        <f t="shared" ref="P132:P146" si="1">O132*H132</f>
        <v>1.24</v>
      </c>
      <c r="Q132" s="137">
        <v>2.399016E-2</v>
      </c>
      <c r="R132" s="137">
        <f t="shared" ref="R132:R146" si="2">Q132*H132</f>
        <v>0.23990159999999999</v>
      </c>
      <c r="S132" s="137">
        <v>0</v>
      </c>
      <c r="T132" s="138">
        <f t="shared" ref="T132:T146" si="3">S132*H132</f>
        <v>0</v>
      </c>
      <c r="AR132" s="139" t="s">
        <v>115</v>
      </c>
      <c r="AT132" s="139" t="s">
        <v>111</v>
      </c>
      <c r="AU132" s="139" t="s">
        <v>116</v>
      </c>
      <c r="AY132" s="13" t="s">
        <v>108</v>
      </c>
      <c r="BE132" s="140">
        <f t="shared" ref="BE132:BE146" si="4">IF(N132="základná",J132,0)</f>
        <v>0</v>
      </c>
      <c r="BF132" s="140">
        <f t="shared" ref="BF132:BF146" si="5">IF(N132="znížená",J132,0)</f>
        <v>0</v>
      </c>
      <c r="BG132" s="140">
        <f t="shared" ref="BG132:BG146" si="6">IF(N132="zákl. prenesená",J132,0)</f>
        <v>0</v>
      </c>
      <c r="BH132" s="140">
        <f t="shared" ref="BH132:BH146" si="7">IF(N132="zníž. prenesená",J132,0)</f>
        <v>0</v>
      </c>
      <c r="BI132" s="140">
        <f t="shared" ref="BI132:BI146" si="8">IF(N132="nulová",J132,0)</f>
        <v>0</v>
      </c>
      <c r="BJ132" s="13" t="s">
        <v>116</v>
      </c>
      <c r="BK132" s="140">
        <f t="shared" ref="BK132:BK146" si="9">ROUND(I132*H132,2)</f>
        <v>0</v>
      </c>
      <c r="BL132" s="13" t="s">
        <v>115</v>
      </c>
      <c r="BM132" s="139" t="s">
        <v>126</v>
      </c>
    </row>
    <row r="133" spans="2:65" s="1" customFormat="1" ht="21.75" customHeight="1">
      <c r="B133" s="127"/>
      <c r="C133" s="128" t="s">
        <v>127</v>
      </c>
      <c r="D133" s="128" t="s">
        <v>111</v>
      </c>
      <c r="E133" s="129" t="s">
        <v>128</v>
      </c>
      <c r="F133" s="130" t="s">
        <v>129</v>
      </c>
      <c r="G133" s="131" t="s">
        <v>114</v>
      </c>
      <c r="H133" s="132">
        <v>10</v>
      </c>
      <c r="I133" s="133"/>
      <c r="J133" s="133">
        <f t="shared" si="0"/>
        <v>0</v>
      </c>
      <c r="K133" s="134"/>
      <c r="L133" s="25"/>
      <c r="M133" s="135" t="s">
        <v>1</v>
      </c>
      <c r="N133" s="136" t="s">
        <v>33</v>
      </c>
      <c r="O133" s="137">
        <v>7.0000000000000001E-3</v>
      </c>
      <c r="P133" s="137">
        <f t="shared" si="1"/>
        <v>7.0000000000000007E-2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115</v>
      </c>
      <c r="AT133" s="139" t="s">
        <v>111</v>
      </c>
      <c r="AU133" s="139" t="s">
        <v>116</v>
      </c>
      <c r="AY133" s="13" t="s">
        <v>108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116</v>
      </c>
      <c r="BK133" s="140">
        <f t="shared" si="9"/>
        <v>0</v>
      </c>
      <c r="BL133" s="13" t="s">
        <v>115</v>
      </c>
      <c r="BM133" s="139" t="s">
        <v>130</v>
      </c>
    </row>
    <row r="134" spans="2:65" s="1" customFormat="1" ht="24.2" customHeight="1">
      <c r="B134" s="127"/>
      <c r="C134" s="128" t="s">
        <v>109</v>
      </c>
      <c r="D134" s="128" t="s">
        <v>111</v>
      </c>
      <c r="E134" s="129" t="s">
        <v>131</v>
      </c>
      <c r="F134" s="130" t="s">
        <v>132</v>
      </c>
      <c r="G134" s="131" t="s">
        <v>114</v>
      </c>
      <c r="H134" s="132">
        <v>10</v>
      </c>
      <c r="I134" s="133"/>
      <c r="J134" s="133">
        <f t="shared" si="0"/>
        <v>0</v>
      </c>
      <c r="K134" s="134"/>
      <c r="L134" s="25"/>
      <c r="M134" s="135" t="s">
        <v>1</v>
      </c>
      <c r="N134" s="136" t="s">
        <v>33</v>
      </c>
      <c r="O134" s="137">
        <v>8.5999999999999993E-2</v>
      </c>
      <c r="P134" s="137">
        <f t="shared" si="1"/>
        <v>0.85999999999999988</v>
      </c>
      <c r="Q134" s="137">
        <v>2.3990000000000001E-2</v>
      </c>
      <c r="R134" s="137">
        <f t="shared" si="2"/>
        <v>0.2399</v>
      </c>
      <c r="S134" s="137">
        <v>0</v>
      </c>
      <c r="T134" s="138">
        <f t="shared" si="3"/>
        <v>0</v>
      </c>
      <c r="AR134" s="139" t="s">
        <v>115</v>
      </c>
      <c r="AT134" s="139" t="s">
        <v>111</v>
      </c>
      <c r="AU134" s="139" t="s">
        <v>116</v>
      </c>
      <c r="AY134" s="13" t="s">
        <v>108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116</v>
      </c>
      <c r="BK134" s="140">
        <f t="shared" si="9"/>
        <v>0</v>
      </c>
      <c r="BL134" s="13" t="s">
        <v>115</v>
      </c>
      <c r="BM134" s="139" t="s">
        <v>133</v>
      </c>
    </row>
    <row r="135" spans="2:65" s="1" customFormat="1" ht="21.75" customHeight="1">
      <c r="B135" s="127"/>
      <c r="C135" s="128" t="s">
        <v>134</v>
      </c>
      <c r="D135" s="128" t="s">
        <v>111</v>
      </c>
      <c r="E135" s="129" t="s">
        <v>135</v>
      </c>
      <c r="F135" s="130" t="s">
        <v>136</v>
      </c>
      <c r="G135" s="131" t="s">
        <v>137</v>
      </c>
      <c r="H135" s="132">
        <v>6</v>
      </c>
      <c r="I135" s="133"/>
      <c r="J135" s="133">
        <f t="shared" si="0"/>
        <v>0</v>
      </c>
      <c r="K135" s="134"/>
      <c r="L135" s="25"/>
      <c r="M135" s="135" t="s">
        <v>1</v>
      </c>
      <c r="N135" s="136" t="s">
        <v>33</v>
      </c>
      <c r="O135" s="137">
        <v>0.14107</v>
      </c>
      <c r="P135" s="137">
        <f t="shared" si="1"/>
        <v>0.84641999999999995</v>
      </c>
      <c r="Q135" s="137">
        <v>1.1002400000000001E-2</v>
      </c>
      <c r="R135" s="137">
        <f t="shared" si="2"/>
        <v>6.6014400000000001E-2</v>
      </c>
      <c r="S135" s="137">
        <v>0</v>
      </c>
      <c r="T135" s="138">
        <f t="shared" si="3"/>
        <v>0</v>
      </c>
      <c r="AR135" s="139" t="s">
        <v>115</v>
      </c>
      <c r="AT135" s="139" t="s">
        <v>111</v>
      </c>
      <c r="AU135" s="139" t="s">
        <v>116</v>
      </c>
      <c r="AY135" s="13" t="s">
        <v>108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116</v>
      </c>
      <c r="BK135" s="140">
        <f t="shared" si="9"/>
        <v>0</v>
      </c>
      <c r="BL135" s="13" t="s">
        <v>115</v>
      </c>
      <c r="BM135" s="139" t="s">
        <v>138</v>
      </c>
    </row>
    <row r="136" spans="2:65" s="1" customFormat="1" ht="33" customHeight="1">
      <c r="B136" s="127"/>
      <c r="C136" s="128" t="s">
        <v>126</v>
      </c>
      <c r="D136" s="128" t="s">
        <v>111</v>
      </c>
      <c r="E136" s="129" t="s">
        <v>139</v>
      </c>
      <c r="F136" s="130" t="s">
        <v>140</v>
      </c>
      <c r="G136" s="131" t="s">
        <v>114</v>
      </c>
      <c r="H136" s="132">
        <v>1</v>
      </c>
      <c r="I136" s="133"/>
      <c r="J136" s="133">
        <f t="shared" si="0"/>
        <v>0</v>
      </c>
      <c r="K136" s="134"/>
      <c r="L136" s="25"/>
      <c r="M136" s="135" t="s">
        <v>1</v>
      </c>
      <c r="N136" s="136" t="s">
        <v>33</v>
      </c>
      <c r="O136" s="137">
        <v>0.16596</v>
      </c>
      <c r="P136" s="137">
        <f t="shared" si="1"/>
        <v>0.16596</v>
      </c>
      <c r="Q136" s="137">
        <v>0</v>
      </c>
      <c r="R136" s="137">
        <f t="shared" si="2"/>
        <v>0</v>
      </c>
      <c r="S136" s="137">
        <v>0.02</v>
      </c>
      <c r="T136" s="138">
        <f t="shared" si="3"/>
        <v>0.02</v>
      </c>
      <c r="AR136" s="139" t="s">
        <v>115</v>
      </c>
      <c r="AT136" s="139" t="s">
        <v>111</v>
      </c>
      <c r="AU136" s="139" t="s">
        <v>116</v>
      </c>
      <c r="AY136" s="13" t="s">
        <v>108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116</v>
      </c>
      <c r="BK136" s="140">
        <f t="shared" si="9"/>
        <v>0</v>
      </c>
      <c r="BL136" s="13" t="s">
        <v>115</v>
      </c>
      <c r="BM136" s="139" t="s">
        <v>141</v>
      </c>
    </row>
    <row r="137" spans="2:65" s="1" customFormat="1" ht="21.75" customHeight="1">
      <c r="B137" s="127"/>
      <c r="C137" s="128" t="s">
        <v>122</v>
      </c>
      <c r="D137" s="128" t="s">
        <v>111</v>
      </c>
      <c r="E137" s="129" t="s">
        <v>142</v>
      </c>
      <c r="F137" s="130" t="s">
        <v>143</v>
      </c>
      <c r="G137" s="131" t="s">
        <v>114</v>
      </c>
      <c r="H137" s="132">
        <v>10</v>
      </c>
      <c r="I137" s="133"/>
      <c r="J137" s="133">
        <f t="shared" si="0"/>
        <v>0</v>
      </c>
      <c r="K137" s="134"/>
      <c r="L137" s="25"/>
      <c r="M137" s="135" t="s">
        <v>1</v>
      </c>
      <c r="N137" s="136" t="s">
        <v>33</v>
      </c>
      <c r="O137" s="137">
        <v>0.12691</v>
      </c>
      <c r="P137" s="137">
        <f t="shared" si="1"/>
        <v>1.2690999999999999</v>
      </c>
      <c r="Q137" s="137">
        <v>0</v>
      </c>
      <c r="R137" s="137">
        <f t="shared" si="2"/>
        <v>0</v>
      </c>
      <c r="S137" s="137">
        <v>0.02</v>
      </c>
      <c r="T137" s="138">
        <f t="shared" si="3"/>
        <v>0.2</v>
      </c>
      <c r="AR137" s="139" t="s">
        <v>115</v>
      </c>
      <c r="AT137" s="139" t="s">
        <v>111</v>
      </c>
      <c r="AU137" s="139" t="s">
        <v>116</v>
      </c>
      <c r="AY137" s="13" t="s">
        <v>108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116</v>
      </c>
      <c r="BK137" s="140">
        <f t="shared" si="9"/>
        <v>0</v>
      </c>
      <c r="BL137" s="13" t="s">
        <v>115</v>
      </c>
      <c r="BM137" s="139" t="s">
        <v>144</v>
      </c>
    </row>
    <row r="138" spans="2:65" s="1" customFormat="1" ht="21.75" customHeight="1">
      <c r="B138" s="127"/>
      <c r="C138" s="128" t="s">
        <v>130</v>
      </c>
      <c r="D138" s="128" t="s">
        <v>111</v>
      </c>
      <c r="E138" s="129" t="s">
        <v>145</v>
      </c>
      <c r="F138" s="130" t="s">
        <v>146</v>
      </c>
      <c r="G138" s="131" t="s">
        <v>147</v>
      </c>
      <c r="H138" s="132">
        <v>0.2</v>
      </c>
      <c r="I138" s="133"/>
      <c r="J138" s="133">
        <f t="shared" si="0"/>
        <v>0</v>
      </c>
      <c r="K138" s="134"/>
      <c r="L138" s="25"/>
      <c r="M138" s="135" t="s">
        <v>1</v>
      </c>
      <c r="N138" s="136" t="s">
        <v>33</v>
      </c>
      <c r="O138" s="137">
        <v>0.88200000000000001</v>
      </c>
      <c r="P138" s="137">
        <f t="shared" si="1"/>
        <v>0.1764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115</v>
      </c>
      <c r="AT138" s="139" t="s">
        <v>111</v>
      </c>
      <c r="AU138" s="139" t="s">
        <v>116</v>
      </c>
      <c r="AY138" s="13" t="s">
        <v>108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116</v>
      </c>
      <c r="BK138" s="140">
        <f t="shared" si="9"/>
        <v>0</v>
      </c>
      <c r="BL138" s="13" t="s">
        <v>115</v>
      </c>
      <c r="BM138" s="139" t="s">
        <v>148</v>
      </c>
    </row>
    <row r="139" spans="2:65" s="1" customFormat="1" ht="24.2" customHeight="1">
      <c r="B139" s="127"/>
      <c r="C139" s="128" t="s">
        <v>149</v>
      </c>
      <c r="D139" s="128" t="s">
        <v>111</v>
      </c>
      <c r="E139" s="129" t="s">
        <v>150</v>
      </c>
      <c r="F139" s="130" t="s">
        <v>151</v>
      </c>
      <c r="G139" s="131" t="s">
        <v>147</v>
      </c>
      <c r="H139" s="132">
        <v>0.2</v>
      </c>
      <c r="I139" s="133"/>
      <c r="J139" s="133">
        <f t="shared" si="0"/>
        <v>0</v>
      </c>
      <c r="K139" s="134"/>
      <c r="L139" s="25"/>
      <c r="M139" s="135" t="s">
        <v>1</v>
      </c>
      <c r="N139" s="136" t="s">
        <v>33</v>
      </c>
      <c r="O139" s="137">
        <v>0.61799999999999999</v>
      </c>
      <c r="P139" s="137">
        <f t="shared" si="1"/>
        <v>0.1236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115</v>
      </c>
      <c r="AT139" s="139" t="s">
        <v>111</v>
      </c>
      <c r="AU139" s="139" t="s">
        <v>116</v>
      </c>
      <c r="AY139" s="13" t="s">
        <v>108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116</v>
      </c>
      <c r="BK139" s="140">
        <f t="shared" si="9"/>
        <v>0</v>
      </c>
      <c r="BL139" s="13" t="s">
        <v>115</v>
      </c>
      <c r="BM139" s="139" t="s">
        <v>152</v>
      </c>
    </row>
    <row r="140" spans="2:65" s="1" customFormat="1" ht="21.75" customHeight="1">
      <c r="B140" s="127"/>
      <c r="C140" s="128" t="s">
        <v>133</v>
      </c>
      <c r="D140" s="128" t="s">
        <v>111</v>
      </c>
      <c r="E140" s="129" t="s">
        <v>153</v>
      </c>
      <c r="F140" s="130" t="s">
        <v>154</v>
      </c>
      <c r="G140" s="131" t="s">
        <v>147</v>
      </c>
      <c r="H140" s="132">
        <v>0.2</v>
      </c>
      <c r="I140" s="133"/>
      <c r="J140" s="133">
        <f t="shared" si="0"/>
        <v>0</v>
      </c>
      <c r="K140" s="134"/>
      <c r="L140" s="25"/>
      <c r="M140" s="135" t="s">
        <v>1</v>
      </c>
      <c r="N140" s="136" t="s">
        <v>33</v>
      </c>
      <c r="O140" s="137">
        <v>0.59799999999999998</v>
      </c>
      <c r="P140" s="137">
        <f t="shared" si="1"/>
        <v>0.1196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115</v>
      </c>
      <c r="AT140" s="139" t="s">
        <v>111</v>
      </c>
      <c r="AU140" s="139" t="s">
        <v>116</v>
      </c>
      <c r="AY140" s="13" t="s">
        <v>108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116</v>
      </c>
      <c r="BK140" s="140">
        <f t="shared" si="9"/>
        <v>0</v>
      </c>
      <c r="BL140" s="13" t="s">
        <v>115</v>
      </c>
      <c r="BM140" s="139" t="s">
        <v>155</v>
      </c>
    </row>
    <row r="141" spans="2:65" s="1" customFormat="1" ht="24.2" customHeight="1">
      <c r="B141" s="127"/>
      <c r="C141" s="128" t="s">
        <v>156</v>
      </c>
      <c r="D141" s="128" t="s">
        <v>111</v>
      </c>
      <c r="E141" s="129" t="s">
        <v>157</v>
      </c>
      <c r="F141" s="130" t="s">
        <v>158</v>
      </c>
      <c r="G141" s="131" t="s">
        <v>147</v>
      </c>
      <c r="H141" s="132">
        <v>1.8</v>
      </c>
      <c r="I141" s="133"/>
      <c r="J141" s="133">
        <f t="shared" si="0"/>
        <v>0</v>
      </c>
      <c r="K141" s="134"/>
      <c r="L141" s="25"/>
      <c r="M141" s="135" t="s">
        <v>1</v>
      </c>
      <c r="N141" s="136" t="s">
        <v>33</v>
      </c>
      <c r="O141" s="137">
        <v>7.0000000000000001E-3</v>
      </c>
      <c r="P141" s="137">
        <f t="shared" si="1"/>
        <v>1.26E-2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115</v>
      </c>
      <c r="AT141" s="139" t="s">
        <v>111</v>
      </c>
      <c r="AU141" s="139" t="s">
        <v>116</v>
      </c>
      <c r="AY141" s="13" t="s">
        <v>108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116</v>
      </c>
      <c r="BK141" s="140">
        <f t="shared" si="9"/>
        <v>0</v>
      </c>
      <c r="BL141" s="13" t="s">
        <v>115</v>
      </c>
      <c r="BM141" s="139" t="s">
        <v>159</v>
      </c>
    </row>
    <row r="142" spans="2:65" s="1" customFormat="1" ht="24.2" customHeight="1">
      <c r="B142" s="127"/>
      <c r="C142" s="128" t="s">
        <v>138</v>
      </c>
      <c r="D142" s="128" t="s">
        <v>111</v>
      </c>
      <c r="E142" s="129" t="s">
        <v>160</v>
      </c>
      <c r="F142" s="130" t="s">
        <v>161</v>
      </c>
      <c r="G142" s="131" t="s">
        <v>147</v>
      </c>
      <c r="H142" s="132">
        <v>0.2</v>
      </c>
      <c r="I142" s="133"/>
      <c r="J142" s="133">
        <f t="shared" si="0"/>
        <v>0</v>
      </c>
      <c r="K142" s="134"/>
      <c r="L142" s="25"/>
      <c r="M142" s="135" t="s">
        <v>1</v>
      </c>
      <c r="N142" s="136" t="s">
        <v>33</v>
      </c>
      <c r="O142" s="137">
        <v>0.89</v>
      </c>
      <c r="P142" s="137">
        <f t="shared" si="1"/>
        <v>0.17800000000000002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115</v>
      </c>
      <c r="AT142" s="139" t="s">
        <v>111</v>
      </c>
      <c r="AU142" s="139" t="s">
        <v>116</v>
      </c>
      <c r="AY142" s="13" t="s">
        <v>108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116</v>
      </c>
      <c r="BK142" s="140">
        <f t="shared" si="9"/>
        <v>0</v>
      </c>
      <c r="BL142" s="13" t="s">
        <v>115</v>
      </c>
      <c r="BM142" s="139" t="s">
        <v>162</v>
      </c>
    </row>
    <row r="143" spans="2:65" s="1" customFormat="1" ht="24.2" customHeight="1">
      <c r="B143" s="127"/>
      <c r="C143" s="128" t="s">
        <v>163</v>
      </c>
      <c r="D143" s="128" t="s">
        <v>111</v>
      </c>
      <c r="E143" s="129" t="s">
        <v>164</v>
      </c>
      <c r="F143" s="130" t="s">
        <v>165</v>
      </c>
      <c r="G143" s="131" t="s">
        <v>147</v>
      </c>
      <c r="H143" s="132">
        <v>18</v>
      </c>
      <c r="I143" s="133"/>
      <c r="J143" s="133">
        <f t="shared" si="0"/>
        <v>0</v>
      </c>
      <c r="K143" s="134"/>
      <c r="L143" s="25"/>
      <c r="M143" s="135" t="s">
        <v>1</v>
      </c>
      <c r="N143" s="136" t="s">
        <v>33</v>
      </c>
      <c r="O143" s="137">
        <v>0.1</v>
      </c>
      <c r="P143" s="137">
        <f t="shared" si="1"/>
        <v>1.8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115</v>
      </c>
      <c r="AT143" s="139" t="s">
        <v>111</v>
      </c>
      <c r="AU143" s="139" t="s">
        <v>116</v>
      </c>
      <c r="AY143" s="13" t="s">
        <v>108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116</v>
      </c>
      <c r="BK143" s="140">
        <f t="shared" si="9"/>
        <v>0</v>
      </c>
      <c r="BL143" s="13" t="s">
        <v>115</v>
      </c>
      <c r="BM143" s="139" t="s">
        <v>166</v>
      </c>
    </row>
    <row r="144" spans="2:65" s="1" customFormat="1" ht="24.2" customHeight="1">
      <c r="B144" s="127"/>
      <c r="C144" s="128" t="s">
        <v>144</v>
      </c>
      <c r="D144" s="128" t="s">
        <v>111</v>
      </c>
      <c r="E144" s="129" t="s">
        <v>167</v>
      </c>
      <c r="F144" s="130" t="s">
        <v>168</v>
      </c>
      <c r="G144" s="131" t="s">
        <v>147</v>
      </c>
      <c r="H144" s="132">
        <v>0.2</v>
      </c>
      <c r="I144" s="133"/>
      <c r="J144" s="133">
        <f t="shared" si="0"/>
        <v>0</v>
      </c>
      <c r="K144" s="134"/>
      <c r="L144" s="25"/>
      <c r="M144" s="135" t="s">
        <v>1</v>
      </c>
      <c r="N144" s="136" t="s">
        <v>33</v>
      </c>
      <c r="O144" s="137">
        <v>0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115</v>
      </c>
      <c r="AT144" s="139" t="s">
        <v>111</v>
      </c>
      <c r="AU144" s="139" t="s">
        <v>116</v>
      </c>
      <c r="AY144" s="13" t="s">
        <v>108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116</v>
      </c>
      <c r="BK144" s="140">
        <f t="shared" si="9"/>
        <v>0</v>
      </c>
      <c r="BL144" s="13" t="s">
        <v>115</v>
      </c>
      <c r="BM144" s="139" t="s">
        <v>169</v>
      </c>
    </row>
    <row r="145" spans="2:65" s="1" customFormat="1" ht="21.75" customHeight="1">
      <c r="B145" s="127"/>
      <c r="C145" s="128" t="s">
        <v>170</v>
      </c>
      <c r="D145" s="128" t="s">
        <v>111</v>
      </c>
      <c r="E145" s="129" t="s">
        <v>171</v>
      </c>
      <c r="F145" s="130" t="s">
        <v>172</v>
      </c>
      <c r="G145" s="131" t="s">
        <v>147</v>
      </c>
      <c r="H145" s="132">
        <v>0.2</v>
      </c>
      <c r="I145" s="133"/>
      <c r="J145" s="133">
        <f t="shared" si="0"/>
        <v>0</v>
      </c>
      <c r="K145" s="134"/>
      <c r="L145" s="25"/>
      <c r="M145" s="135" t="s">
        <v>1</v>
      </c>
      <c r="N145" s="136" t="s">
        <v>33</v>
      </c>
      <c r="O145" s="137">
        <v>2.4630000000000001</v>
      </c>
      <c r="P145" s="137">
        <f t="shared" si="1"/>
        <v>0.49260000000000004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115</v>
      </c>
      <c r="AT145" s="139" t="s">
        <v>111</v>
      </c>
      <c r="AU145" s="139" t="s">
        <v>116</v>
      </c>
      <c r="AY145" s="13" t="s">
        <v>108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116</v>
      </c>
      <c r="BK145" s="140">
        <f t="shared" si="9"/>
        <v>0</v>
      </c>
      <c r="BL145" s="13" t="s">
        <v>115</v>
      </c>
      <c r="BM145" s="139" t="s">
        <v>173</v>
      </c>
    </row>
    <row r="146" spans="2:65" s="1" customFormat="1" ht="16.5" customHeight="1">
      <c r="B146" s="127"/>
      <c r="C146" s="128" t="s">
        <v>148</v>
      </c>
      <c r="D146" s="128" t="s">
        <v>111</v>
      </c>
      <c r="E146" s="129" t="s">
        <v>174</v>
      </c>
      <c r="F146" s="130" t="s">
        <v>175</v>
      </c>
      <c r="G146" s="131" t="s">
        <v>147</v>
      </c>
      <c r="H146" s="132">
        <v>0.2</v>
      </c>
      <c r="I146" s="133"/>
      <c r="J146" s="133">
        <f t="shared" si="0"/>
        <v>0</v>
      </c>
      <c r="K146" s="134"/>
      <c r="L146" s="25"/>
      <c r="M146" s="135" t="s">
        <v>1</v>
      </c>
      <c r="N146" s="136" t="s">
        <v>33</v>
      </c>
      <c r="O146" s="137">
        <v>4.4999999999999998E-2</v>
      </c>
      <c r="P146" s="137">
        <f t="shared" si="1"/>
        <v>8.9999999999999993E-3</v>
      </c>
      <c r="Q146" s="137">
        <v>0</v>
      </c>
      <c r="R146" s="137">
        <f t="shared" si="2"/>
        <v>0</v>
      </c>
      <c r="S146" s="137">
        <v>2E-3</v>
      </c>
      <c r="T146" s="138">
        <f t="shared" si="3"/>
        <v>4.0000000000000002E-4</v>
      </c>
      <c r="AR146" s="139" t="s">
        <v>115</v>
      </c>
      <c r="AT146" s="139" t="s">
        <v>111</v>
      </c>
      <c r="AU146" s="139" t="s">
        <v>116</v>
      </c>
      <c r="AY146" s="13" t="s">
        <v>108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116</v>
      </c>
      <c r="BK146" s="140">
        <f t="shared" si="9"/>
        <v>0</v>
      </c>
      <c r="BL146" s="13" t="s">
        <v>115</v>
      </c>
      <c r="BM146" s="139" t="s">
        <v>176</v>
      </c>
    </row>
    <row r="147" spans="2:65" s="11" customFormat="1" ht="25.9" customHeight="1">
      <c r="B147" s="116"/>
      <c r="D147" s="117" t="s">
        <v>66</v>
      </c>
      <c r="E147" s="118" t="s">
        <v>177</v>
      </c>
      <c r="F147" s="118" t="s">
        <v>178</v>
      </c>
      <c r="J147" s="119">
        <f>BK147</f>
        <v>0</v>
      </c>
      <c r="L147" s="116"/>
      <c r="M147" s="120"/>
      <c r="P147" s="121">
        <f>P148+P157+P162+P166+P170</f>
        <v>15.468412000000001</v>
      </c>
      <c r="R147" s="121">
        <f>R148+R157+R162+R166+R170</f>
        <v>0.14645886000000002</v>
      </c>
      <c r="T147" s="122">
        <f>T148+T157+T162+T166+T170</f>
        <v>2.1999999999999999E-2</v>
      </c>
      <c r="AR147" s="117" t="s">
        <v>75</v>
      </c>
      <c r="AT147" s="123" t="s">
        <v>66</v>
      </c>
      <c r="AU147" s="123" t="s">
        <v>67</v>
      </c>
      <c r="AY147" s="117" t="s">
        <v>108</v>
      </c>
      <c r="BK147" s="124">
        <f>BK148+BK157+BK162+BK166+BK170</f>
        <v>0</v>
      </c>
    </row>
    <row r="148" spans="2:65" s="11" customFormat="1" ht="22.9" customHeight="1">
      <c r="B148" s="116"/>
      <c r="D148" s="117" t="s">
        <v>66</v>
      </c>
      <c r="E148" s="125" t="s">
        <v>179</v>
      </c>
      <c r="F148" s="125" t="s">
        <v>180</v>
      </c>
      <c r="J148" s="126">
        <f>BK148</f>
        <v>0</v>
      </c>
      <c r="L148" s="116"/>
      <c r="M148" s="120"/>
      <c r="P148" s="121">
        <f>SUM(P149:P156)</f>
        <v>11.15676</v>
      </c>
      <c r="R148" s="121">
        <f>SUM(R149:R156)</f>
        <v>0.13301446</v>
      </c>
      <c r="T148" s="122">
        <f>SUM(T149:T156)</f>
        <v>0.02</v>
      </c>
      <c r="AR148" s="117" t="s">
        <v>116</v>
      </c>
      <c r="AT148" s="123" t="s">
        <v>66</v>
      </c>
      <c r="AU148" s="123" t="s">
        <v>75</v>
      </c>
      <c r="AY148" s="117" t="s">
        <v>108</v>
      </c>
      <c r="BK148" s="124">
        <f>SUM(BK149:BK156)</f>
        <v>0</v>
      </c>
    </row>
    <row r="149" spans="2:65" s="1" customFormat="1" ht="16.5" customHeight="1">
      <c r="B149" s="127"/>
      <c r="C149" s="128" t="s">
        <v>181</v>
      </c>
      <c r="D149" s="128" t="s">
        <v>111</v>
      </c>
      <c r="E149" s="129" t="s">
        <v>182</v>
      </c>
      <c r="F149" s="130" t="s">
        <v>183</v>
      </c>
      <c r="G149" s="131" t="s">
        <v>114</v>
      </c>
      <c r="H149" s="132">
        <v>10</v>
      </c>
      <c r="I149" s="133"/>
      <c r="J149" s="133">
        <f t="shared" ref="J149:J156" si="10">ROUND(I149*H149,2)</f>
        <v>0</v>
      </c>
      <c r="K149" s="134"/>
      <c r="L149" s="25"/>
      <c r="M149" s="135" t="s">
        <v>1</v>
      </c>
      <c r="N149" s="136" t="s">
        <v>33</v>
      </c>
      <c r="O149" s="137">
        <v>0.182</v>
      </c>
      <c r="P149" s="137">
        <f t="shared" ref="P149:P156" si="11">O149*H149</f>
        <v>1.8199999999999998</v>
      </c>
      <c r="Q149" s="137">
        <v>1.9E-3</v>
      </c>
      <c r="R149" s="137">
        <f t="shared" ref="R149:R156" si="12">Q149*H149</f>
        <v>1.9E-2</v>
      </c>
      <c r="S149" s="137">
        <v>0</v>
      </c>
      <c r="T149" s="138">
        <f t="shared" ref="T149:T156" si="13">S149*H149</f>
        <v>0</v>
      </c>
      <c r="AR149" s="139" t="s">
        <v>144</v>
      </c>
      <c r="AT149" s="139" t="s">
        <v>111</v>
      </c>
      <c r="AU149" s="139" t="s">
        <v>116</v>
      </c>
      <c r="AY149" s="13" t="s">
        <v>108</v>
      </c>
      <c r="BE149" s="140">
        <f t="shared" ref="BE149:BE156" si="14">IF(N149="základná",J149,0)</f>
        <v>0</v>
      </c>
      <c r="BF149" s="140">
        <f t="shared" ref="BF149:BF156" si="15">IF(N149="znížená",J149,0)</f>
        <v>0</v>
      </c>
      <c r="BG149" s="140">
        <f t="shared" ref="BG149:BG156" si="16">IF(N149="zákl. prenesená",J149,0)</f>
        <v>0</v>
      </c>
      <c r="BH149" s="140">
        <f t="shared" ref="BH149:BH156" si="17">IF(N149="zníž. prenesená",J149,0)</f>
        <v>0</v>
      </c>
      <c r="BI149" s="140">
        <f t="shared" ref="BI149:BI156" si="18">IF(N149="nulová",J149,0)</f>
        <v>0</v>
      </c>
      <c r="BJ149" s="13" t="s">
        <v>116</v>
      </c>
      <c r="BK149" s="140">
        <f t="shared" ref="BK149:BK156" si="19">ROUND(I149*H149,2)</f>
        <v>0</v>
      </c>
      <c r="BL149" s="13" t="s">
        <v>144</v>
      </c>
      <c r="BM149" s="139" t="s">
        <v>184</v>
      </c>
    </row>
    <row r="150" spans="2:65" s="1" customFormat="1" ht="21.75" customHeight="1">
      <c r="B150" s="127"/>
      <c r="C150" s="128" t="s">
        <v>152</v>
      </c>
      <c r="D150" s="128" t="s">
        <v>111</v>
      </c>
      <c r="E150" s="129" t="s">
        <v>185</v>
      </c>
      <c r="F150" s="130" t="s">
        <v>186</v>
      </c>
      <c r="G150" s="131" t="s">
        <v>114</v>
      </c>
      <c r="H150" s="132">
        <v>10</v>
      </c>
      <c r="I150" s="133"/>
      <c r="J150" s="133">
        <f t="shared" si="10"/>
        <v>0</v>
      </c>
      <c r="K150" s="134"/>
      <c r="L150" s="25"/>
      <c r="M150" s="135" t="s">
        <v>1</v>
      </c>
      <c r="N150" s="136" t="s">
        <v>33</v>
      </c>
      <c r="O150" s="137">
        <v>0.221</v>
      </c>
      <c r="P150" s="137">
        <f t="shared" si="11"/>
        <v>2.21</v>
      </c>
      <c r="Q150" s="137">
        <v>5.4494999999999999E-4</v>
      </c>
      <c r="R150" s="137">
        <f t="shared" si="12"/>
        <v>5.4494999999999995E-3</v>
      </c>
      <c r="S150" s="137">
        <v>2E-3</v>
      </c>
      <c r="T150" s="138">
        <f t="shared" si="13"/>
        <v>0.02</v>
      </c>
      <c r="AR150" s="139" t="s">
        <v>144</v>
      </c>
      <c r="AT150" s="139" t="s">
        <v>111</v>
      </c>
      <c r="AU150" s="139" t="s">
        <v>116</v>
      </c>
      <c r="AY150" s="13" t="s">
        <v>108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3" t="s">
        <v>116</v>
      </c>
      <c r="BK150" s="140">
        <f t="shared" si="19"/>
        <v>0</v>
      </c>
      <c r="BL150" s="13" t="s">
        <v>144</v>
      </c>
      <c r="BM150" s="139" t="s">
        <v>187</v>
      </c>
    </row>
    <row r="151" spans="2:65" s="1" customFormat="1" ht="16.5" customHeight="1">
      <c r="B151" s="127"/>
      <c r="C151" s="128" t="s">
        <v>188</v>
      </c>
      <c r="D151" s="128" t="s">
        <v>111</v>
      </c>
      <c r="E151" s="129" t="s">
        <v>189</v>
      </c>
      <c r="F151" s="130" t="s">
        <v>190</v>
      </c>
      <c r="G151" s="131" t="s">
        <v>114</v>
      </c>
      <c r="H151" s="132">
        <v>10</v>
      </c>
      <c r="I151" s="133"/>
      <c r="J151" s="133">
        <f t="shared" si="10"/>
        <v>0</v>
      </c>
      <c r="K151" s="134"/>
      <c r="L151" s="25"/>
      <c r="M151" s="135" t="s">
        <v>1</v>
      </c>
      <c r="N151" s="136" t="s">
        <v>33</v>
      </c>
      <c r="O151" s="137">
        <v>0.24426</v>
      </c>
      <c r="P151" s="137">
        <f t="shared" si="11"/>
        <v>2.4426000000000001</v>
      </c>
      <c r="Q151" s="137">
        <v>1E-3</v>
      </c>
      <c r="R151" s="137">
        <f t="shared" si="12"/>
        <v>0.01</v>
      </c>
      <c r="S151" s="137">
        <v>0</v>
      </c>
      <c r="T151" s="138">
        <f t="shared" si="13"/>
        <v>0</v>
      </c>
      <c r="AR151" s="139" t="s">
        <v>144</v>
      </c>
      <c r="AT151" s="139" t="s">
        <v>111</v>
      </c>
      <c r="AU151" s="139" t="s">
        <v>116</v>
      </c>
      <c r="AY151" s="13" t="s">
        <v>108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3" t="s">
        <v>116</v>
      </c>
      <c r="BK151" s="140">
        <f t="shared" si="19"/>
        <v>0</v>
      </c>
      <c r="BL151" s="13" t="s">
        <v>144</v>
      </c>
      <c r="BM151" s="139" t="s">
        <v>191</v>
      </c>
    </row>
    <row r="152" spans="2:65" s="1" customFormat="1" ht="21.75" customHeight="1">
      <c r="B152" s="127"/>
      <c r="C152" s="149" t="s">
        <v>155</v>
      </c>
      <c r="D152" s="149" t="s">
        <v>192</v>
      </c>
      <c r="E152" s="150" t="s">
        <v>193</v>
      </c>
      <c r="F152" s="151" t="s">
        <v>194</v>
      </c>
      <c r="G152" s="152" t="s">
        <v>114</v>
      </c>
      <c r="H152" s="153">
        <v>10</v>
      </c>
      <c r="I152" s="154"/>
      <c r="J152" s="154">
        <f t="shared" si="10"/>
        <v>0</v>
      </c>
      <c r="K152" s="141"/>
      <c r="L152" s="142"/>
      <c r="M152" s="143" t="s">
        <v>1</v>
      </c>
      <c r="N152" s="144" t="s">
        <v>33</v>
      </c>
      <c r="O152" s="137">
        <v>0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173</v>
      </c>
      <c r="AT152" s="139" t="s">
        <v>192</v>
      </c>
      <c r="AU152" s="139" t="s">
        <v>116</v>
      </c>
      <c r="AY152" s="13" t="s">
        <v>108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3" t="s">
        <v>116</v>
      </c>
      <c r="BK152" s="140">
        <f t="shared" si="19"/>
        <v>0</v>
      </c>
      <c r="BL152" s="13" t="s">
        <v>144</v>
      </c>
      <c r="BM152" s="139" t="s">
        <v>195</v>
      </c>
    </row>
    <row r="153" spans="2:65" s="1" customFormat="1" ht="33" customHeight="1">
      <c r="B153" s="127"/>
      <c r="C153" s="149" t="s">
        <v>7</v>
      </c>
      <c r="D153" s="149" t="s">
        <v>192</v>
      </c>
      <c r="E153" s="150" t="s">
        <v>196</v>
      </c>
      <c r="F153" s="151" t="s">
        <v>197</v>
      </c>
      <c r="G153" s="152" t="s">
        <v>114</v>
      </c>
      <c r="H153" s="153">
        <v>10</v>
      </c>
      <c r="I153" s="154"/>
      <c r="J153" s="154">
        <f t="shared" si="10"/>
        <v>0</v>
      </c>
      <c r="K153" s="141"/>
      <c r="L153" s="142"/>
      <c r="M153" s="143" t="s">
        <v>1</v>
      </c>
      <c r="N153" s="144" t="s">
        <v>33</v>
      </c>
      <c r="O153" s="137">
        <v>0</v>
      </c>
      <c r="P153" s="137">
        <f t="shared" si="11"/>
        <v>0</v>
      </c>
      <c r="Q153" s="137">
        <v>9.8300000000000002E-3</v>
      </c>
      <c r="R153" s="137">
        <f t="shared" si="12"/>
        <v>9.8299999999999998E-2</v>
      </c>
      <c r="S153" s="137">
        <v>0</v>
      </c>
      <c r="T153" s="138">
        <f t="shared" si="13"/>
        <v>0</v>
      </c>
      <c r="AR153" s="139" t="s">
        <v>173</v>
      </c>
      <c r="AT153" s="139" t="s">
        <v>192</v>
      </c>
      <c r="AU153" s="139" t="s">
        <v>116</v>
      </c>
      <c r="AY153" s="13" t="s">
        <v>108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3" t="s">
        <v>116</v>
      </c>
      <c r="BK153" s="140">
        <f t="shared" si="19"/>
        <v>0</v>
      </c>
      <c r="BL153" s="13" t="s">
        <v>144</v>
      </c>
      <c r="BM153" s="139" t="s">
        <v>198</v>
      </c>
    </row>
    <row r="154" spans="2:65" s="1" customFormat="1" ht="24.2" customHeight="1">
      <c r="B154" s="127"/>
      <c r="C154" s="128" t="s">
        <v>159</v>
      </c>
      <c r="D154" s="128" t="s">
        <v>111</v>
      </c>
      <c r="E154" s="129" t="s">
        <v>199</v>
      </c>
      <c r="F154" s="130" t="s">
        <v>200</v>
      </c>
      <c r="G154" s="131" t="s">
        <v>201</v>
      </c>
      <c r="H154" s="132">
        <v>1</v>
      </c>
      <c r="I154" s="133"/>
      <c r="J154" s="133">
        <f t="shared" si="10"/>
        <v>0</v>
      </c>
      <c r="K154" s="134"/>
      <c r="L154" s="25"/>
      <c r="M154" s="135" t="s">
        <v>1</v>
      </c>
      <c r="N154" s="136" t="s">
        <v>33</v>
      </c>
      <c r="O154" s="137">
        <v>0.31231999999999999</v>
      </c>
      <c r="P154" s="137">
        <f t="shared" si="11"/>
        <v>0.31231999999999999</v>
      </c>
      <c r="Q154" s="137">
        <v>2.6496000000000001E-4</v>
      </c>
      <c r="R154" s="137">
        <f t="shared" si="12"/>
        <v>2.6496000000000001E-4</v>
      </c>
      <c r="S154" s="137">
        <v>0</v>
      </c>
      <c r="T154" s="138">
        <f t="shared" si="13"/>
        <v>0</v>
      </c>
      <c r="AR154" s="139" t="s">
        <v>144</v>
      </c>
      <c r="AT154" s="139" t="s">
        <v>111</v>
      </c>
      <c r="AU154" s="139" t="s">
        <v>116</v>
      </c>
      <c r="AY154" s="13" t="s">
        <v>108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3" t="s">
        <v>116</v>
      </c>
      <c r="BK154" s="140">
        <f t="shared" si="19"/>
        <v>0</v>
      </c>
      <c r="BL154" s="13" t="s">
        <v>144</v>
      </c>
      <c r="BM154" s="139" t="s">
        <v>202</v>
      </c>
    </row>
    <row r="155" spans="2:65" s="1" customFormat="1" ht="24.2" customHeight="1">
      <c r="B155" s="127"/>
      <c r="C155" s="128" t="s">
        <v>203</v>
      </c>
      <c r="D155" s="128" t="s">
        <v>111</v>
      </c>
      <c r="E155" s="129" t="s">
        <v>204</v>
      </c>
      <c r="F155" s="130" t="s">
        <v>205</v>
      </c>
      <c r="G155" s="131" t="s">
        <v>147</v>
      </c>
      <c r="H155" s="132">
        <v>2.484</v>
      </c>
      <c r="I155" s="133"/>
      <c r="J155" s="133">
        <f t="shared" si="10"/>
        <v>0</v>
      </c>
      <c r="K155" s="134"/>
      <c r="L155" s="25"/>
      <c r="M155" s="135" t="s">
        <v>1</v>
      </c>
      <c r="N155" s="136" t="s">
        <v>33</v>
      </c>
      <c r="O155" s="137">
        <v>1.629</v>
      </c>
      <c r="P155" s="137">
        <f t="shared" si="11"/>
        <v>4.0464359999999999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144</v>
      </c>
      <c r="AT155" s="139" t="s">
        <v>111</v>
      </c>
      <c r="AU155" s="139" t="s">
        <v>116</v>
      </c>
      <c r="AY155" s="13" t="s">
        <v>108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3" t="s">
        <v>116</v>
      </c>
      <c r="BK155" s="140">
        <f t="shared" si="19"/>
        <v>0</v>
      </c>
      <c r="BL155" s="13" t="s">
        <v>144</v>
      </c>
      <c r="BM155" s="139" t="s">
        <v>206</v>
      </c>
    </row>
    <row r="156" spans="2:65" s="1" customFormat="1" ht="24.2" customHeight="1">
      <c r="B156" s="127"/>
      <c r="C156" s="128" t="s">
        <v>162</v>
      </c>
      <c r="D156" s="128" t="s">
        <v>111</v>
      </c>
      <c r="E156" s="129" t="s">
        <v>207</v>
      </c>
      <c r="F156" s="130" t="s">
        <v>208</v>
      </c>
      <c r="G156" s="131" t="s">
        <v>147</v>
      </c>
      <c r="H156" s="132">
        <v>2.484</v>
      </c>
      <c r="I156" s="133"/>
      <c r="J156" s="133">
        <f t="shared" si="10"/>
        <v>0</v>
      </c>
      <c r="K156" s="134"/>
      <c r="L156" s="25"/>
      <c r="M156" s="135" t="s">
        <v>1</v>
      </c>
      <c r="N156" s="136" t="s">
        <v>33</v>
      </c>
      <c r="O156" s="137">
        <v>0.13100000000000001</v>
      </c>
      <c r="P156" s="137">
        <f t="shared" si="11"/>
        <v>0.32540400000000003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144</v>
      </c>
      <c r="AT156" s="139" t="s">
        <v>111</v>
      </c>
      <c r="AU156" s="139" t="s">
        <v>116</v>
      </c>
      <c r="AY156" s="13" t="s">
        <v>108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3" t="s">
        <v>116</v>
      </c>
      <c r="BK156" s="140">
        <f t="shared" si="19"/>
        <v>0</v>
      </c>
      <c r="BL156" s="13" t="s">
        <v>144</v>
      </c>
      <c r="BM156" s="139" t="s">
        <v>209</v>
      </c>
    </row>
    <row r="157" spans="2:65" s="11" customFormat="1" ht="22.9" customHeight="1">
      <c r="B157" s="116"/>
      <c r="D157" s="117" t="s">
        <v>66</v>
      </c>
      <c r="E157" s="125" t="s">
        <v>210</v>
      </c>
      <c r="F157" s="125" t="s">
        <v>211</v>
      </c>
      <c r="J157" s="126">
        <f>BK157</f>
        <v>0</v>
      </c>
      <c r="L157" s="116"/>
      <c r="M157" s="120"/>
      <c r="P157" s="121">
        <f>SUM(P158:P161)</f>
        <v>1.2481739999999999</v>
      </c>
      <c r="R157" s="121">
        <f>SUM(R158:R161)</f>
        <v>5.0000000000000001E-3</v>
      </c>
      <c r="T157" s="122">
        <f>SUM(T158:T161)</f>
        <v>0</v>
      </c>
      <c r="AR157" s="117" t="s">
        <v>116</v>
      </c>
      <c r="AT157" s="123" t="s">
        <v>66</v>
      </c>
      <c r="AU157" s="123" t="s">
        <v>75</v>
      </c>
      <c r="AY157" s="117" t="s">
        <v>108</v>
      </c>
      <c r="BK157" s="124">
        <f>SUM(BK158:BK161)</f>
        <v>0</v>
      </c>
    </row>
    <row r="158" spans="2:65" s="1" customFormat="1" ht="16.5" customHeight="1">
      <c r="B158" s="127"/>
      <c r="C158" s="128" t="s">
        <v>212</v>
      </c>
      <c r="D158" s="128" t="s">
        <v>111</v>
      </c>
      <c r="E158" s="129" t="s">
        <v>213</v>
      </c>
      <c r="F158" s="130" t="s">
        <v>214</v>
      </c>
      <c r="G158" s="131" t="s">
        <v>201</v>
      </c>
      <c r="H158" s="132">
        <v>1</v>
      </c>
      <c r="I158" s="133"/>
      <c r="J158" s="133">
        <f>ROUND(I158*H158,2)</f>
        <v>0</v>
      </c>
      <c r="K158" s="134"/>
      <c r="L158" s="25"/>
      <c r="M158" s="135" t="s">
        <v>1</v>
      </c>
      <c r="N158" s="136" t="s">
        <v>33</v>
      </c>
      <c r="O158" s="137">
        <v>5.0999999999999997E-2</v>
      </c>
      <c r="P158" s="137">
        <f>O158*H158</f>
        <v>5.0999999999999997E-2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144</v>
      </c>
      <c r="AT158" s="139" t="s">
        <v>111</v>
      </c>
      <c r="AU158" s="139" t="s">
        <v>116</v>
      </c>
      <c r="AY158" s="13" t="s">
        <v>108</v>
      </c>
      <c r="BE158" s="140">
        <f>IF(N158="základná",J158,0)</f>
        <v>0</v>
      </c>
      <c r="BF158" s="140">
        <f>IF(N158="znížená",J158,0)</f>
        <v>0</v>
      </c>
      <c r="BG158" s="140">
        <f>IF(N158="zákl. prenesená",J158,0)</f>
        <v>0</v>
      </c>
      <c r="BH158" s="140">
        <f>IF(N158="zníž. prenesená",J158,0)</f>
        <v>0</v>
      </c>
      <c r="BI158" s="140">
        <f>IF(N158="nulová",J158,0)</f>
        <v>0</v>
      </c>
      <c r="BJ158" s="13" t="s">
        <v>116</v>
      </c>
      <c r="BK158" s="140">
        <f>ROUND(I158*H158,2)</f>
        <v>0</v>
      </c>
      <c r="BL158" s="13" t="s">
        <v>144</v>
      </c>
      <c r="BM158" s="139" t="s">
        <v>215</v>
      </c>
    </row>
    <row r="159" spans="2:65" s="1" customFormat="1" ht="16.5" customHeight="1">
      <c r="B159" s="127"/>
      <c r="C159" s="149" t="s">
        <v>166</v>
      </c>
      <c r="D159" s="149" t="s">
        <v>192</v>
      </c>
      <c r="E159" s="150" t="s">
        <v>216</v>
      </c>
      <c r="F159" s="151" t="s">
        <v>217</v>
      </c>
      <c r="G159" s="152" t="s">
        <v>201</v>
      </c>
      <c r="H159" s="153">
        <v>1</v>
      </c>
      <c r="I159" s="154"/>
      <c r="J159" s="154">
        <f>ROUND(I159*H159,2)</f>
        <v>0</v>
      </c>
      <c r="K159" s="141"/>
      <c r="L159" s="142"/>
      <c r="M159" s="143" t="s">
        <v>1</v>
      </c>
      <c r="N159" s="144" t="s">
        <v>33</v>
      </c>
      <c r="O159" s="137">
        <v>0</v>
      </c>
      <c r="P159" s="137">
        <f>O159*H159</f>
        <v>0</v>
      </c>
      <c r="Q159" s="137">
        <v>5.0000000000000001E-3</v>
      </c>
      <c r="R159" s="137">
        <f>Q159*H159</f>
        <v>5.0000000000000001E-3</v>
      </c>
      <c r="S159" s="137">
        <v>0</v>
      </c>
      <c r="T159" s="138">
        <f>S159*H159</f>
        <v>0</v>
      </c>
      <c r="AR159" s="139" t="s">
        <v>173</v>
      </c>
      <c r="AT159" s="139" t="s">
        <v>192</v>
      </c>
      <c r="AU159" s="139" t="s">
        <v>116</v>
      </c>
      <c r="AY159" s="13" t="s">
        <v>108</v>
      </c>
      <c r="BE159" s="140">
        <f>IF(N159="základná",J159,0)</f>
        <v>0</v>
      </c>
      <c r="BF159" s="140">
        <f>IF(N159="znížená",J159,0)</f>
        <v>0</v>
      </c>
      <c r="BG159" s="140">
        <f>IF(N159="zákl. prenesená",J159,0)</f>
        <v>0</v>
      </c>
      <c r="BH159" s="140">
        <f>IF(N159="zníž. prenesená",J159,0)</f>
        <v>0</v>
      </c>
      <c r="BI159" s="140">
        <f>IF(N159="nulová",J159,0)</f>
        <v>0</v>
      </c>
      <c r="BJ159" s="13" t="s">
        <v>116</v>
      </c>
      <c r="BK159" s="140">
        <f>ROUND(I159*H159,2)</f>
        <v>0</v>
      </c>
      <c r="BL159" s="13" t="s">
        <v>144</v>
      </c>
      <c r="BM159" s="139" t="s">
        <v>218</v>
      </c>
    </row>
    <row r="160" spans="2:65" s="1" customFormat="1" ht="24.2" customHeight="1">
      <c r="B160" s="127"/>
      <c r="C160" s="149" t="s">
        <v>219</v>
      </c>
      <c r="D160" s="149" t="s">
        <v>111</v>
      </c>
      <c r="E160" s="150" t="s">
        <v>220</v>
      </c>
      <c r="F160" s="151" t="s">
        <v>221</v>
      </c>
      <c r="G160" s="152" t="s">
        <v>147</v>
      </c>
      <c r="H160" s="153">
        <v>0.58199999999999996</v>
      </c>
      <c r="I160" s="154"/>
      <c r="J160" s="154">
        <f>ROUND(I160*H160,2)</f>
        <v>0</v>
      </c>
      <c r="K160" s="134"/>
      <c r="L160" s="25"/>
      <c r="M160" s="135" t="s">
        <v>1</v>
      </c>
      <c r="N160" s="136" t="s">
        <v>33</v>
      </c>
      <c r="O160" s="137">
        <v>1.877</v>
      </c>
      <c r="P160" s="137">
        <f>O160*H160</f>
        <v>1.092414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144</v>
      </c>
      <c r="AT160" s="139" t="s">
        <v>111</v>
      </c>
      <c r="AU160" s="139" t="s">
        <v>116</v>
      </c>
      <c r="AY160" s="13" t="s">
        <v>108</v>
      </c>
      <c r="BE160" s="140">
        <f>IF(N160="základná",J160,0)</f>
        <v>0</v>
      </c>
      <c r="BF160" s="140">
        <f>IF(N160="znížená",J160,0)</f>
        <v>0</v>
      </c>
      <c r="BG160" s="140">
        <f>IF(N160="zákl. prenesená",J160,0)</f>
        <v>0</v>
      </c>
      <c r="BH160" s="140">
        <f>IF(N160="zníž. prenesená",J160,0)</f>
        <v>0</v>
      </c>
      <c r="BI160" s="140">
        <f>IF(N160="nulová",J160,0)</f>
        <v>0</v>
      </c>
      <c r="BJ160" s="13" t="s">
        <v>116</v>
      </c>
      <c r="BK160" s="140">
        <f>ROUND(I160*H160,2)</f>
        <v>0</v>
      </c>
      <c r="BL160" s="13" t="s">
        <v>144</v>
      </c>
      <c r="BM160" s="139" t="s">
        <v>222</v>
      </c>
    </row>
    <row r="161" spans="2:65" s="1" customFormat="1" ht="24.2" customHeight="1">
      <c r="B161" s="127"/>
      <c r="C161" s="149" t="s">
        <v>169</v>
      </c>
      <c r="D161" s="149" t="s">
        <v>111</v>
      </c>
      <c r="E161" s="150" t="s">
        <v>223</v>
      </c>
      <c r="F161" s="151" t="s">
        <v>224</v>
      </c>
      <c r="G161" s="152" t="s">
        <v>147</v>
      </c>
      <c r="H161" s="153">
        <v>0.58199999999999996</v>
      </c>
      <c r="I161" s="154"/>
      <c r="J161" s="154">
        <f>ROUND(I161*H161,2)</f>
        <v>0</v>
      </c>
      <c r="K161" s="134"/>
      <c r="L161" s="25"/>
      <c r="M161" s="135" t="s">
        <v>1</v>
      </c>
      <c r="N161" s="136" t="s">
        <v>33</v>
      </c>
      <c r="O161" s="137">
        <v>0.18</v>
      </c>
      <c r="P161" s="137">
        <f>O161*H161</f>
        <v>0.10475999999999999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144</v>
      </c>
      <c r="AT161" s="139" t="s">
        <v>111</v>
      </c>
      <c r="AU161" s="139" t="s">
        <v>116</v>
      </c>
      <c r="AY161" s="13" t="s">
        <v>108</v>
      </c>
      <c r="BE161" s="140">
        <f>IF(N161="základná",J161,0)</f>
        <v>0</v>
      </c>
      <c r="BF161" s="140">
        <f>IF(N161="znížená",J161,0)</f>
        <v>0</v>
      </c>
      <c r="BG161" s="140">
        <f>IF(N161="zákl. prenesená",J161,0)</f>
        <v>0</v>
      </c>
      <c r="BH161" s="140">
        <f>IF(N161="zníž. prenesená",J161,0)</f>
        <v>0</v>
      </c>
      <c r="BI161" s="140">
        <f>IF(N161="nulová",J161,0)</f>
        <v>0</v>
      </c>
      <c r="BJ161" s="13" t="s">
        <v>116</v>
      </c>
      <c r="BK161" s="140">
        <f>ROUND(I161*H161,2)</f>
        <v>0</v>
      </c>
      <c r="BL161" s="13" t="s">
        <v>144</v>
      </c>
      <c r="BM161" s="139" t="s">
        <v>225</v>
      </c>
    </row>
    <row r="162" spans="2:65" s="11" customFormat="1" ht="22.9" customHeight="1">
      <c r="B162" s="116"/>
      <c r="D162" s="117" t="s">
        <v>66</v>
      </c>
      <c r="E162" s="125" t="s">
        <v>226</v>
      </c>
      <c r="F162" s="125" t="s">
        <v>227</v>
      </c>
      <c r="J162" s="126">
        <f>BK162</f>
        <v>0</v>
      </c>
      <c r="L162" s="116"/>
      <c r="M162" s="120"/>
      <c r="P162" s="121">
        <f>SUM(P163:P165)</f>
        <v>0.66055999999999993</v>
      </c>
      <c r="R162" s="121">
        <f>SUM(R163:R165)</f>
        <v>1.952E-3</v>
      </c>
      <c r="T162" s="122">
        <f>SUM(T163:T165)</f>
        <v>2E-3</v>
      </c>
      <c r="AR162" s="117" t="s">
        <v>116</v>
      </c>
      <c r="AT162" s="123" t="s">
        <v>66</v>
      </c>
      <c r="AU162" s="123" t="s">
        <v>75</v>
      </c>
      <c r="AY162" s="117" t="s">
        <v>108</v>
      </c>
      <c r="BK162" s="124">
        <f>SUM(BK163:BK165)</f>
        <v>0</v>
      </c>
    </row>
    <row r="163" spans="2:65" s="1" customFormat="1" ht="24.2" customHeight="1">
      <c r="B163" s="127"/>
      <c r="C163" s="128" t="s">
        <v>228</v>
      </c>
      <c r="D163" s="149" t="s">
        <v>111</v>
      </c>
      <c r="E163" s="150" t="s">
        <v>229</v>
      </c>
      <c r="F163" s="151" t="s">
        <v>230</v>
      </c>
      <c r="G163" s="152" t="s">
        <v>201</v>
      </c>
      <c r="H163" s="153">
        <v>1</v>
      </c>
      <c r="I163" s="154"/>
      <c r="J163" s="154">
        <f>ROUND(I163*H163,2)</f>
        <v>0</v>
      </c>
      <c r="K163" s="134"/>
      <c r="L163" s="25"/>
      <c r="M163" s="135" t="s">
        <v>1</v>
      </c>
      <c r="N163" s="136" t="s">
        <v>33</v>
      </c>
      <c r="O163" s="137">
        <v>0.63505999999999996</v>
      </c>
      <c r="P163" s="137">
        <f>O163*H163</f>
        <v>0.63505999999999996</v>
      </c>
      <c r="Q163" s="137">
        <v>4.6200000000000001E-4</v>
      </c>
      <c r="R163" s="137">
        <f>Q163*H163</f>
        <v>4.6200000000000001E-4</v>
      </c>
      <c r="S163" s="137">
        <v>2E-3</v>
      </c>
      <c r="T163" s="138">
        <f>S163*H163</f>
        <v>2E-3</v>
      </c>
      <c r="AR163" s="139" t="s">
        <v>144</v>
      </c>
      <c r="AT163" s="139" t="s">
        <v>111</v>
      </c>
      <c r="AU163" s="139" t="s">
        <v>116</v>
      </c>
      <c r="AY163" s="13" t="s">
        <v>108</v>
      </c>
      <c r="BE163" s="140">
        <f>IF(N163="základná",J163,0)</f>
        <v>0</v>
      </c>
      <c r="BF163" s="140">
        <f>IF(N163="znížená",J163,0)</f>
        <v>0</v>
      </c>
      <c r="BG163" s="140">
        <f>IF(N163="zákl. prenesená",J163,0)</f>
        <v>0</v>
      </c>
      <c r="BH163" s="140">
        <f>IF(N163="zníž. prenesená",J163,0)</f>
        <v>0</v>
      </c>
      <c r="BI163" s="140">
        <f>IF(N163="nulová",J163,0)</f>
        <v>0</v>
      </c>
      <c r="BJ163" s="13" t="s">
        <v>116</v>
      </c>
      <c r="BK163" s="140">
        <f>ROUND(I163*H163,2)</f>
        <v>0</v>
      </c>
      <c r="BL163" s="13" t="s">
        <v>144</v>
      </c>
      <c r="BM163" s="139" t="s">
        <v>231</v>
      </c>
    </row>
    <row r="164" spans="2:65" s="1" customFormat="1" ht="24.2" customHeight="1">
      <c r="B164" s="127"/>
      <c r="C164" s="155" t="s">
        <v>173</v>
      </c>
      <c r="D164" s="149" t="s">
        <v>192</v>
      </c>
      <c r="E164" s="150" t="s">
        <v>232</v>
      </c>
      <c r="F164" s="151" t="s">
        <v>233</v>
      </c>
      <c r="G164" s="152" t="s">
        <v>234</v>
      </c>
      <c r="H164" s="153">
        <v>1</v>
      </c>
      <c r="I164" s="154"/>
      <c r="J164" s="154">
        <f>ROUND(I164*H164,2)</f>
        <v>0</v>
      </c>
      <c r="K164" s="141"/>
      <c r="L164" s="142"/>
      <c r="M164" s="143" t="s">
        <v>1</v>
      </c>
      <c r="N164" s="144" t="s">
        <v>33</v>
      </c>
      <c r="O164" s="137">
        <v>0</v>
      </c>
      <c r="P164" s="137">
        <f>O164*H164</f>
        <v>0</v>
      </c>
      <c r="Q164" s="137">
        <v>1.49E-3</v>
      </c>
      <c r="R164" s="137">
        <f>Q164*H164</f>
        <v>1.49E-3</v>
      </c>
      <c r="S164" s="137">
        <v>0</v>
      </c>
      <c r="T164" s="138">
        <f>S164*H164</f>
        <v>0</v>
      </c>
      <c r="AR164" s="139" t="s">
        <v>173</v>
      </c>
      <c r="AT164" s="139" t="s">
        <v>192</v>
      </c>
      <c r="AU164" s="139" t="s">
        <v>116</v>
      </c>
      <c r="AY164" s="13" t="s">
        <v>108</v>
      </c>
      <c r="BE164" s="140">
        <f>IF(N164="základná",J164,0)</f>
        <v>0</v>
      </c>
      <c r="BF164" s="140">
        <f>IF(N164="znížená",J164,0)</f>
        <v>0</v>
      </c>
      <c r="BG164" s="140">
        <f>IF(N164="zákl. prenesená",J164,0)</f>
        <v>0</v>
      </c>
      <c r="BH164" s="140">
        <f>IF(N164="zníž. prenesená",J164,0)</f>
        <v>0</v>
      </c>
      <c r="BI164" s="140">
        <f>IF(N164="nulová",J164,0)</f>
        <v>0</v>
      </c>
      <c r="BJ164" s="13" t="s">
        <v>116</v>
      </c>
      <c r="BK164" s="140">
        <f>ROUND(I164*H164,2)</f>
        <v>0</v>
      </c>
      <c r="BL164" s="13" t="s">
        <v>144</v>
      </c>
      <c r="BM164" s="139" t="s">
        <v>235</v>
      </c>
    </row>
    <row r="165" spans="2:65" s="1" customFormat="1" ht="24.2" customHeight="1">
      <c r="B165" s="127"/>
      <c r="C165" s="128" t="s">
        <v>236</v>
      </c>
      <c r="D165" s="128" t="s">
        <v>111</v>
      </c>
      <c r="E165" s="129" t="s">
        <v>237</v>
      </c>
      <c r="F165" s="130" t="s">
        <v>238</v>
      </c>
      <c r="G165" s="131" t="s">
        <v>147</v>
      </c>
      <c r="H165" s="132">
        <v>2.5000000000000001E-2</v>
      </c>
      <c r="I165" s="133"/>
      <c r="J165" s="133">
        <f>ROUND(I165*H165,2)</f>
        <v>0</v>
      </c>
      <c r="K165" s="134"/>
      <c r="L165" s="25"/>
      <c r="M165" s="135" t="s">
        <v>1</v>
      </c>
      <c r="N165" s="136" t="s">
        <v>33</v>
      </c>
      <c r="O165" s="137">
        <v>1.02</v>
      </c>
      <c r="P165" s="137">
        <f>O165*H165</f>
        <v>2.5500000000000002E-2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144</v>
      </c>
      <c r="AT165" s="139" t="s">
        <v>111</v>
      </c>
      <c r="AU165" s="139" t="s">
        <v>116</v>
      </c>
      <c r="AY165" s="13" t="s">
        <v>108</v>
      </c>
      <c r="BE165" s="140">
        <f>IF(N165="základná",J165,0)</f>
        <v>0</v>
      </c>
      <c r="BF165" s="140">
        <f>IF(N165="znížená",J165,0)</f>
        <v>0</v>
      </c>
      <c r="BG165" s="140">
        <f>IF(N165="zákl. prenesená",J165,0)</f>
        <v>0</v>
      </c>
      <c r="BH165" s="140">
        <f>IF(N165="zníž. prenesená",J165,0)</f>
        <v>0</v>
      </c>
      <c r="BI165" s="140">
        <f>IF(N165="nulová",J165,0)</f>
        <v>0</v>
      </c>
      <c r="BJ165" s="13" t="s">
        <v>116</v>
      </c>
      <c r="BK165" s="140">
        <f>ROUND(I165*H165,2)</f>
        <v>0</v>
      </c>
      <c r="BL165" s="13" t="s">
        <v>144</v>
      </c>
      <c r="BM165" s="139" t="s">
        <v>239</v>
      </c>
    </row>
    <row r="166" spans="2:65" s="11" customFormat="1" ht="22.9" customHeight="1">
      <c r="B166" s="116"/>
      <c r="D166" s="117" t="s">
        <v>66</v>
      </c>
      <c r="E166" s="125" t="s">
        <v>240</v>
      </c>
      <c r="F166" s="125" t="s">
        <v>241</v>
      </c>
      <c r="J166" s="126">
        <f>BK166</f>
        <v>0</v>
      </c>
      <c r="L166" s="116"/>
      <c r="M166" s="120"/>
      <c r="P166" s="121">
        <f>SUM(P167:P169)</f>
        <v>2.4029179999999997</v>
      </c>
      <c r="R166" s="121">
        <f>SUM(R167:R169)</f>
        <v>6.4923999999999997E-3</v>
      </c>
      <c r="T166" s="122">
        <f>SUM(T167:T169)</f>
        <v>0</v>
      </c>
      <c r="AR166" s="117" t="s">
        <v>116</v>
      </c>
      <c r="AT166" s="123" t="s">
        <v>66</v>
      </c>
      <c r="AU166" s="123" t="s">
        <v>75</v>
      </c>
      <c r="AY166" s="117" t="s">
        <v>108</v>
      </c>
      <c r="BK166" s="124">
        <f>SUM(BK167:BK169)</f>
        <v>0</v>
      </c>
    </row>
    <row r="167" spans="2:65" s="1" customFormat="1" ht="16.5" customHeight="1">
      <c r="B167" s="127"/>
      <c r="C167" s="128" t="s">
        <v>176</v>
      </c>
      <c r="D167" s="128" t="s">
        <v>111</v>
      </c>
      <c r="E167" s="129" t="s">
        <v>242</v>
      </c>
      <c r="F167" s="130" t="s">
        <v>243</v>
      </c>
      <c r="G167" s="131" t="s">
        <v>137</v>
      </c>
      <c r="H167" s="132">
        <v>1</v>
      </c>
      <c r="I167" s="133"/>
      <c r="J167" s="133">
        <f>ROUND(I167*H167,2)</f>
        <v>0</v>
      </c>
      <c r="K167" s="134"/>
      <c r="L167" s="25"/>
      <c r="M167" s="135" t="s">
        <v>1</v>
      </c>
      <c r="N167" s="136" t="s">
        <v>33</v>
      </c>
      <c r="O167" s="137">
        <v>9.5000000000000001E-2</v>
      </c>
      <c r="P167" s="137">
        <f>O167*H167</f>
        <v>9.5000000000000001E-2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144</v>
      </c>
      <c r="AT167" s="139" t="s">
        <v>111</v>
      </c>
      <c r="AU167" s="139" t="s">
        <v>116</v>
      </c>
      <c r="AY167" s="13" t="s">
        <v>108</v>
      </c>
      <c r="BE167" s="140">
        <f>IF(N167="základná",J167,0)</f>
        <v>0</v>
      </c>
      <c r="BF167" s="140">
        <f>IF(N167="znížená",J167,0)</f>
        <v>0</v>
      </c>
      <c r="BG167" s="140">
        <f>IF(N167="zákl. prenesená",J167,0)</f>
        <v>0</v>
      </c>
      <c r="BH167" s="140">
        <f>IF(N167="zníž. prenesená",J167,0)</f>
        <v>0</v>
      </c>
      <c r="BI167" s="140">
        <f>IF(N167="nulová",J167,0)</f>
        <v>0</v>
      </c>
      <c r="BJ167" s="13" t="s">
        <v>116</v>
      </c>
      <c r="BK167" s="140">
        <f>ROUND(I167*H167,2)</f>
        <v>0</v>
      </c>
      <c r="BL167" s="13" t="s">
        <v>144</v>
      </c>
      <c r="BM167" s="139" t="s">
        <v>244</v>
      </c>
    </row>
    <row r="168" spans="2:65" s="1" customFormat="1" ht="16.5" customHeight="1">
      <c r="B168" s="127"/>
      <c r="C168" s="128" t="s">
        <v>245</v>
      </c>
      <c r="D168" s="128" t="s">
        <v>111</v>
      </c>
      <c r="E168" s="129" t="s">
        <v>246</v>
      </c>
      <c r="F168" s="130" t="s">
        <v>247</v>
      </c>
      <c r="G168" s="131" t="s">
        <v>137</v>
      </c>
      <c r="H168" s="132">
        <v>1</v>
      </c>
      <c r="I168" s="133"/>
      <c r="J168" s="133">
        <f>ROUND(I168*H168,2)</f>
        <v>0</v>
      </c>
      <c r="K168" s="134"/>
      <c r="L168" s="25"/>
      <c r="M168" s="135" t="s">
        <v>1</v>
      </c>
      <c r="N168" s="136" t="s">
        <v>33</v>
      </c>
      <c r="O168" s="137">
        <v>0.97668999999999995</v>
      </c>
      <c r="P168" s="137">
        <f>O168*H168</f>
        <v>0.97668999999999995</v>
      </c>
      <c r="Q168" s="137">
        <v>6.4923999999999997E-3</v>
      </c>
      <c r="R168" s="137">
        <f>Q168*H168</f>
        <v>6.4923999999999997E-3</v>
      </c>
      <c r="S168" s="137">
        <v>0</v>
      </c>
      <c r="T168" s="138">
        <f>S168*H168</f>
        <v>0</v>
      </c>
      <c r="AR168" s="139" t="s">
        <v>144</v>
      </c>
      <c r="AT168" s="139" t="s">
        <v>111</v>
      </c>
      <c r="AU168" s="139" t="s">
        <v>116</v>
      </c>
      <c r="AY168" s="13" t="s">
        <v>108</v>
      </c>
      <c r="BE168" s="140">
        <f>IF(N168="základná",J168,0)</f>
        <v>0</v>
      </c>
      <c r="BF168" s="140">
        <f>IF(N168="znížená",J168,0)</f>
        <v>0</v>
      </c>
      <c r="BG168" s="140">
        <f>IF(N168="zákl. prenesená",J168,0)</f>
        <v>0</v>
      </c>
      <c r="BH168" s="140">
        <f>IF(N168="zníž. prenesená",J168,0)</f>
        <v>0</v>
      </c>
      <c r="BI168" s="140">
        <f>IF(N168="nulová",J168,0)</f>
        <v>0</v>
      </c>
      <c r="BJ168" s="13" t="s">
        <v>116</v>
      </c>
      <c r="BK168" s="140">
        <f>ROUND(I168*H168,2)</f>
        <v>0</v>
      </c>
      <c r="BL168" s="13" t="s">
        <v>144</v>
      </c>
      <c r="BM168" s="139" t="s">
        <v>248</v>
      </c>
    </row>
    <row r="169" spans="2:65" s="1" customFormat="1" ht="24.2" customHeight="1">
      <c r="B169" s="127"/>
      <c r="C169" s="128" t="s">
        <v>184</v>
      </c>
      <c r="D169" s="128" t="s">
        <v>111</v>
      </c>
      <c r="E169" s="129" t="s">
        <v>249</v>
      </c>
      <c r="F169" s="130" t="s">
        <v>250</v>
      </c>
      <c r="G169" s="131" t="s">
        <v>147</v>
      </c>
      <c r="H169" s="132">
        <v>0.29199999999999998</v>
      </c>
      <c r="I169" s="133"/>
      <c r="J169" s="133">
        <f>ROUND(I169*H169,2)</f>
        <v>0</v>
      </c>
      <c r="K169" s="134"/>
      <c r="L169" s="25"/>
      <c r="M169" s="135" t="s">
        <v>1</v>
      </c>
      <c r="N169" s="136" t="s">
        <v>33</v>
      </c>
      <c r="O169" s="137">
        <v>4.5590000000000002</v>
      </c>
      <c r="P169" s="137">
        <f>O169*H169</f>
        <v>1.3312279999999999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144</v>
      </c>
      <c r="AT169" s="139" t="s">
        <v>111</v>
      </c>
      <c r="AU169" s="139" t="s">
        <v>116</v>
      </c>
      <c r="AY169" s="13" t="s">
        <v>108</v>
      </c>
      <c r="BE169" s="140">
        <f>IF(N169="základná",J169,0)</f>
        <v>0</v>
      </c>
      <c r="BF169" s="140">
        <f>IF(N169="znížená",J169,0)</f>
        <v>0</v>
      </c>
      <c r="BG169" s="140">
        <f>IF(N169="zákl. prenesená",J169,0)</f>
        <v>0</v>
      </c>
      <c r="BH169" s="140">
        <f>IF(N169="zníž. prenesená",J169,0)</f>
        <v>0</v>
      </c>
      <c r="BI169" s="140">
        <f>IF(N169="nulová",J169,0)</f>
        <v>0</v>
      </c>
      <c r="BJ169" s="13" t="s">
        <v>116</v>
      </c>
      <c r="BK169" s="140">
        <f>ROUND(I169*H169,2)</f>
        <v>0</v>
      </c>
      <c r="BL169" s="13" t="s">
        <v>144</v>
      </c>
      <c r="BM169" s="139" t="s">
        <v>251</v>
      </c>
    </row>
    <row r="170" spans="2:65" s="11" customFormat="1" ht="22.9" customHeight="1">
      <c r="B170" s="116"/>
      <c r="D170" s="117" t="s">
        <v>66</v>
      </c>
      <c r="E170" s="125" t="s">
        <v>252</v>
      </c>
      <c r="F170" s="125" t="s">
        <v>253</v>
      </c>
      <c r="J170" s="126">
        <f>BK170</f>
        <v>0</v>
      </c>
      <c r="L170" s="116"/>
      <c r="M170" s="120"/>
      <c r="P170" s="121">
        <f>P171</f>
        <v>0</v>
      </c>
      <c r="R170" s="121">
        <f>R171</f>
        <v>0</v>
      </c>
      <c r="T170" s="122">
        <f>T171</f>
        <v>0</v>
      </c>
      <c r="AR170" s="117" t="s">
        <v>75</v>
      </c>
      <c r="AT170" s="123" t="s">
        <v>66</v>
      </c>
      <c r="AU170" s="123" t="s">
        <v>75</v>
      </c>
      <c r="AY170" s="117" t="s">
        <v>108</v>
      </c>
      <c r="BK170" s="124">
        <f>BK171</f>
        <v>0</v>
      </c>
    </row>
    <row r="171" spans="2:65" s="1" customFormat="1" ht="16.5" customHeight="1">
      <c r="B171" s="127"/>
      <c r="C171" s="128" t="s">
        <v>254</v>
      </c>
      <c r="D171" s="128" t="s">
        <v>111</v>
      </c>
      <c r="E171" s="129" t="s">
        <v>188</v>
      </c>
      <c r="F171" s="130" t="s">
        <v>255</v>
      </c>
      <c r="G171" s="131" t="s">
        <v>39</v>
      </c>
      <c r="H171" s="132">
        <v>1</v>
      </c>
      <c r="I171" s="133"/>
      <c r="J171" s="133">
        <f>ROUND(I171*H171,2)</f>
        <v>0</v>
      </c>
      <c r="K171" s="134"/>
      <c r="L171" s="25"/>
      <c r="M171" s="145" t="s">
        <v>1</v>
      </c>
      <c r="N171" s="146" t="s">
        <v>33</v>
      </c>
      <c r="O171" s="147">
        <v>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39" t="s">
        <v>115</v>
      </c>
      <c r="AT171" s="139" t="s">
        <v>111</v>
      </c>
      <c r="AU171" s="139" t="s">
        <v>116</v>
      </c>
      <c r="AY171" s="13" t="s">
        <v>108</v>
      </c>
      <c r="BE171" s="140">
        <f>IF(N171="základná",J171,0)</f>
        <v>0</v>
      </c>
      <c r="BF171" s="140">
        <f>IF(N171="znížená",J171,0)</f>
        <v>0</v>
      </c>
      <c r="BG171" s="140">
        <f>IF(N171="zákl. prenesená",J171,0)</f>
        <v>0</v>
      </c>
      <c r="BH171" s="140">
        <f>IF(N171="zníž. prenesená",J171,0)</f>
        <v>0</v>
      </c>
      <c r="BI171" s="140">
        <f>IF(N171="nulová",J171,0)</f>
        <v>0</v>
      </c>
      <c r="BJ171" s="13" t="s">
        <v>116</v>
      </c>
      <c r="BK171" s="140">
        <f>ROUND(I171*H171,2)</f>
        <v>0</v>
      </c>
      <c r="BL171" s="13" t="s">
        <v>115</v>
      </c>
      <c r="BM171" s="139" t="s">
        <v>256</v>
      </c>
    </row>
    <row r="172" spans="2:65" s="1" customFormat="1" ht="6.95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5"/>
    </row>
  </sheetData>
  <autoFilter ref="C124:K171" xr:uid="{00000000-0009-0000-0000-000001000000}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Objekt0 - Prehlad</vt:lpstr>
      <vt:lpstr>'Objekt0 - Prehlad'!Názvy_tlače</vt:lpstr>
      <vt:lpstr>'Rekapitulácia stavby'!Názvy_tlače</vt:lpstr>
      <vt:lpstr>'Objekt0 - Prehlad'!Oblasť_tlače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2025-03-19T10:24:29Z</dcterms:created>
  <dcterms:modified xsi:type="dcterms:W3CDTF">2025-04-10T09:13:39Z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2025-03-28T12:15:19Z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8f069553-cb6f-4c59-8dff-1606c80e3779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10, 3, 0, 2</vt:lpwstr>
  </property>
</Properties>
</file>