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filterPrivacy="1"/>
  <xr:revisionPtr revIDLastSave="17" documentId="13_ncr:1_{A3935E7D-0915-4E90-98D1-CF96C6AE39F6}" xr6:coauthVersionLast="47" xr6:coauthVersionMax="47" xr10:uidLastSave="{F2A9C6FE-3134-4BDE-8638-73A393F65246}"/>
  <bookViews>
    <workbookView xWindow="-110" yWindow="-110" windowWidth="19420" windowHeight="10300" firstSheet="1" activeTab="1" xr2:uid="{00000000-000D-0000-FFFF-FFFF00000000}"/>
  </bookViews>
  <sheets>
    <sheet name="Rekapitulácia stavby" sheetId="1" r:id="rId1"/>
    <sheet name="01 - Oprava rampy CHUV" sheetId="2" r:id="rId2"/>
  </sheets>
  <definedNames>
    <definedName name="_xlnm._FilterDatabase" localSheetId="1" hidden="1">'01 - Oprava rampy CHUV'!$C$122:$K$150</definedName>
    <definedName name="_xlnm.Print_Titles" localSheetId="1">'01 - Oprava rampy CHUV'!$122:$122</definedName>
    <definedName name="_xlnm.Print_Titles" localSheetId="0">'Rekapitulácia stavby'!$92:$92</definedName>
    <definedName name="_xlnm.Print_Area" localSheetId="1">'01 - Oprava rampy CHUV'!$C$4:$J$76,'01 - Oprava rampy CHUV'!$C$110:$J$150</definedName>
    <definedName name="_xlnm.Print_Area" localSheetId="0">'Rekapitulácia stavby'!$D$4:$AO$76,'Rekapitulácia stavby'!$C$82:$AQ$96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T140" i="2" s="1"/>
  <c r="R141" i="2"/>
  <c r="R140" i="2"/>
  <c r="P141" i="2"/>
  <c r="P140" i="2" s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F117" i="2"/>
  <c r="E115" i="2"/>
  <c r="F89" i="2"/>
  <c r="E87" i="2"/>
  <c r="J24" i="2"/>
  <c r="E24" i="2"/>
  <c r="J92" i="2"/>
  <c r="J23" i="2"/>
  <c r="J21" i="2"/>
  <c r="E21" i="2"/>
  <c r="J119" i="2"/>
  <c r="J20" i="2"/>
  <c r="J18" i="2"/>
  <c r="E18" i="2"/>
  <c r="F120" i="2"/>
  <c r="J17" i="2"/>
  <c r="J15" i="2"/>
  <c r="E15" i="2"/>
  <c r="F119" i="2"/>
  <c r="J14" i="2"/>
  <c r="J89" i="2"/>
  <c r="E7" i="2"/>
  <c r="E85" i="2"/>
  <c r="L90" i="1"/>
  <c r="AM90" i="1"/>
  <c r="AM89" i="1"/>
  <c r="L89" i="1"/>
  <c r="AM87" i="1"/>
  <c r="L87" i="1"/>
  <c r="L85" i="1"/>
  <c r="L84" i="1"/>
  <c r="J150" i="2"/>
  <c r="BK139" i="2"/>
  <c r="BK135" i="2"/>
  <c r="J129" i="2"/>
  <c r="J134" i="2"/>
  <c r="BK126" i="2"/>
  <c r="BK146" i="2"/>
  <c r="J139" i="2"/>
  <c r="J135" i="2"/>
  <c r="BK130" i="2"/>
  <c r="J127" i="2"/>
  <c r="J148" i="2"/>
  <c r="BK141" i="2"/>
  <c r="BK136" i="2"/>
  <c r="J126" i="2"/>
  <c r="BK127" i="2"/>
  <c r="BK149" i="2"/>
  <c r="BK144" i="2"/>
  <c r="BK137" i="2"/>
  <c r="BK134" i="2"/>
  <c r="BK128" i="2"/>
  <c r="J146" i="2"/>
  <c r="J144" i="2"/>
  <c r="J137" i="2"/>
  <c r="J130" i="2"/>
  <c r="J128" i="2"/>
  <c r="BK150" i="2"/>
  <c r="J145" i="2"/>
  <c r="J138" i="2"/>
  <c r="BK133" i="2"/>
  <c r="AS94" i="1"/>
  <c r="J149" i="2"/>
  <c r="BK145" i="2"/>
  <c r="BK138" i="2"/>
  <c r="J133" i="2"/>
  <c r="BK129" i="2"/>
  <c r="BK148" i="2"/>
  <c r="J141" i="2"/>
  <c r="J136" i="2"/>
  <c r="BK132" i="2"/>
  <c r="J132" i="2"/>
  <c r="P125" i="2" l="1"/>
  <c r="P131" i="2"/>
  <c r="BK143" i="2"/>
  <c r="BK147" i="2"/>
  <c r="J147" i="2" s="1"/>
  <c r="J103" i="2" s="1"/>
  <c r="BK131" i="2"/>
  <c r="J131" i="2"/>
  <c r="J99" i="2" s="1"/>
  <c r="R143" i="2"/>
  <c r="P147" i="2"/>
  <c r="BK125" i="2"/>
  <c r="J125" i="2" s="1"/>
  <c r="J98" i="2" s="1"/>
  <c r="T125" i="2"/>
  <c r="T131" i="2"/>
  <c r="P143" i="2"/>
  <c r="P142" i="2"/>
  <c r="R147" i="2"/>
  <c r="R125" i="2"/>
  <c r="R131" i="2"/>
  <c r="T143" i="2"/>
  <c r="T147" i="2"/>
  <c r="BK140" i="2"/>
  <c r="J140" i="2"/>
  <c r="J100" i="2" s="1"/>
  <c r="F92" i="2"/>
  <c r="J120" i="2"/>
  <c r="BF126" i="2"/>
  <c r="F91" i="2"/>
  <c r="J117" i="2"/>
  <c r="BF127" i="2"/>
  <c r="BF135" i="2"/>
  <c r="BF136" i="2"/>
  <c r="BF137" i="2"/>
  <c r="BF138" i="2"/>
  <c r="BF139" i="2"/>
  <c r="BF141" i="2"/>
  <c r="BF144" i="2"/>
  <c r="BF149" i="2"/>
  <c r="J91" i="2"/>
  <c r="E113" i="2"/>
  <c r="BF133" i="2"/>
  <c r="BF128" i="2"/>
  <c r="BF129" i="2"/>
  <c r="BF130" i="2"/>
  <c r="BF132" i="2"/>
  <c r="BF134" i="2"/>
  <c r="BF145" i="2"/>
  <c r="BF146" i="2"/>
  <c r="BF148" i="2"/>
  <c r="BF150" i="2"/>
  <c r="J33" i="2"/>
  <c r="AV95" i="1"/>
  <c r="F33" i="2"/>
  <c r="AZ95" i="1" s="1"/>
  <c r="AZ94" i="1" s="1"/>
  <c r="AV94" i="1" s="1"/>
  <c r="AK29" i="1" s="1"/>
  <c r="F35" i="2"/>
  <c r="BB95" i="1"/>
  <c r="BB94" i="1"/>
  <c r="W31" i="1"/>
  <c r="F37" i="2"/>
  <c r="BD95" i="1"/>
  <c r="BD94" i="1"/>
  <c r="W33" i="1"/>
  <c r="F36" i="2"/>
  <c r="BC95" i="1"/>
  <c r="BC94" i="1"/>
  <c r="AY94" i="1"/>
  <c r="T142" i="2" l="1"/>
  <c r="R142" i="2"/>
  <c r="R124" i="2"/>
  <c r="R123" i="2"/>
  <c r="T124" i="2"/>
  <c r="T123" i="2" s="1"/>
  <c r="BK142" i="2"/>
  <c r="J142" i="2"/>
  <c r="J101" i="2"/>
  <c r="P124" i="2"/>
  <c r="P123" i="2"/>
  <c r="AU95" i="1"/>
  <c r="AU94" i="1" s="1"/>
  <c r="J143" i="2"/>
  <c r="J102" i="2" s="1"/>
  <c r="BK124" i="2"/>
  <c r="BK123" i="2"/>
  <c r="J123" i="2"/>
  <c r="W32" i="1"/>
  <c r="AW95" i="1"/>
  <c r="AT95" i="1"/>
  <c r="AX94" i="1"/>
  <c r="W29" i="1"/>
  <c r="BA95" i="1"/>
  <c r="BA94" i="1" s="1"/>
  <c r="J96" i="2" l="1"/>
  <c r="J124" i="2"/>
  <c r="J97" i="2"/>
  <c r="J39" i="2"/>
  <c r="AW94" i="1"/>
  <c r="AK35" i="1"/>
  <c r="AT94" i="1" l="1"/>
</calcChain>
</file>

<file path=xl/sharedStrings.xml><?xml version="1.0" encoding="utf-8"?>
<sst xmlns="http://schemas.openxmlformats.org/spreadsheetml/2006/main" count="571" uniqueCount="193">
  <si>
    <t>Export Komplet</t>
  </si>
  <si>
    <t/>
  </si>
  <si>
    <t>2.0</t>
  </si>
  <si>
    <t>False</t>
  </si>
  <si>
    <t>{34852a4a-0edd-46c6-8296-d15e0f107fbd}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</si>
  <si>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</si>
  <si>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</si>
  <si>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</si>
  <si>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</si>
  <si>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</si>
  <si>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</si>
  <si>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</si>
  <si>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Stavba:</t>
  </si>
  <si>
    <t>MHTH - Oprava rampy CHUV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</si>
  <si>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</si>
  <si>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</si>
  <si>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</si>
  <si>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</si>
  <si>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</si>
  <si>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</si>
  <si>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</si>
  <si>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</si>
  <si>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</si>
  <si>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</si>
  <si>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</si>
  <si>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</si>
  <si>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</si>
  <si>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</si>
  <si>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</si>
  <si>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</si>
  <si>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</si>
  <si>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</si>
  <si>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</si>
  <si>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</si>
  <si>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</si>
  <si>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</si>
  <si>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</si>
  <si>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</si>
  <si>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</si>
  <si>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</si>
  <si>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</si>
  <si>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</si>
  <si>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</si>
  <si>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</si>
  <si>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</si>
  <si>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</si>
  <si>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</si>
  <si>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</si>
  <si>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</si>
  <si>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</si>
  <si>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</si>
  <si>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</si>
  <si>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</si>
  <si>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</si>
  <si>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</si>
  <si>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</si>
  <si>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</si>
  <si>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</si>
  <si>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</si>
  <si>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</si>
  <si>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</si>
  <si>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</si>
  <si>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</si>
  <si>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</si>
  <si>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</si>
  <si>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</si>
  <si>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</si>
  <si>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</si>
  <si>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</si>
  <si>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</si>
  <si>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</si>
  <si>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</si>
  <si>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</si>
  <si>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rampy CHUV</t>
  </si>
  <si>
    <t>STA</t>
  </si>
  <si>
    <t>1</t>
  </si>
  <si>
    <t>{60011023-82ae-4ed7-98ca-36b5e97dd379}</t>
  </si>
  <si>
    <t>KRYCÍ LIST ROZPOČTU</t>
  </si>
  <si>
    <t>Objekt:</t>
  </si>
  <si>
    <t>01 - Oprava rampy CHUV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</si>
  <si>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</si>
  <si>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</si>
  <si>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</si>
  <si>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</si>
  <si>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</si>
  <si>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</si>
  <si>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</si>
  <si>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</si>
  <si>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</si>
  <si>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</si>
  <si>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777 - Podlahy syntetické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</si>
  <si>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</si>
  <si>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</si>
  <si>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</si>
  <si>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</si>
  <si>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</si>
  <si>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</si>
  <si>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</si>
  <si>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</si>
  <si>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</si>
  <si>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</si>
  <si>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</si>
  <si>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</si>
  <si>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</si>
  <si>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</si>
  <si>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</si>
  <si>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</si>
  <si>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</si>
  <si>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</si>
  <si>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</si>
  <si>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</t>
  </si>
  <si>
    <t>Zhotovenie jednonásobného penetračného náteru pre potery</t>
  </si>
  <si>
    <t>m2</t>
  </si>
  <si>
    <t>4</t>
  </si>
  <si>
    <t>2</t>
  </si>
  <si>
    <t>M</t>
  </si>
  <si>
    <t>585520001900</t>
  </si>
  <si>
    <t>Penetračný náter na báze disperzie pre samonivelizačné potery a sierky, 25 kg</t>
  </si>
  <si>
    <t>kg</t>
  </si>
  <si>
    <t>8</t>
  </si>
  <si>
    <t>3</t>
  </si>
  <si>
    <t>632451731</t>
  </si>
  <si>
    <t>Vyspravenie betonových schodiskových stupňov a podest rýchlotuhnúcim poterom hr. 10 mm</t>
  </si>
  <si>
    <t>632921911</t>
  </si>
  <si>
    <t>Dlažba z betónových dlaždíc hr.40 mm do piesku</t>
  </si>
  <si>
    <t>5</t>
  </si>
  <si>
    <t>632452284</t>
  </si>
  <si>
    <t>Cementový poter (vhodný aj ako spádový), pevnosti v tlaku 30 MPa, hr. 20 mm</t>
  </si>
  <si>
    <t>10</t>
  </si>
  <si>
    <t>9</t>
  </si>
  <si>
    <t>Ostatné konštrukcie a práce-búranie</t>
  </si>
  <si>
    <t>938902031</t>
  </si>
  <si>
    <t>Otryskanie degradovaného betónu vodou do 20 mm</t>
  </si>
  <si>
    <t>12</t>
  </si>
  <si>
    <t>7</t>
  </si>
  <si>
    <t>979081111</t>
  </si>
  <si>
    <t>Odvoz sutiny a vybúraných hmôt na skládku do 1 km</t>
  </si>
  <si>
    <t>t</t>
  </si>
  <si>
    <t>14</t>
  </si>
  <si>
    <t>979081121</t>
  </si>
  <si>
    <t>Odvoz sutiny a vybúraných hmôt na skládku za každý ďalší 1 km</t>
  </si>
  <si>
    <t>16</t>
  </si>
  <si>
    <t>979082111</t>
  </si>
  <si>
    <t>Vnútrostavenisková doprava sutiny a vybúraných hmôt do 10 m</t>
  </si>
  <si>
    <t>18</t>
  </si>
  <si>
    <t>979082121</t>
  </si>
  <si>
    <t>Vnútrostavenisková doprava sutiny a vybúraných hmôt za každých ďalších 5 m</t>
  </si>
  <si>
    <t>20</t>
  </si>
  <si>
    <t>11</t>
  </si>
  <si>
    <t>979087212</t>
  </si>
  <si>
    <t>Nakladanie na dopravné prostriedky pre vodorovnú dopravu sutiny</t>
  </si>
  <si>
    <t>22</t>
  </si>
  <si>
    <t>979089012</t>
  </si>
  <si>
    <t>Poplatok za skladovanie - betón, tehly, dlaždice (17 01 ), ostatné</t>
  </si>
  <si>
    <t>24</t>
  </si>
  <si>
    <t>13</t>
  </si>
  <si>
    <t>979089712</t>
  </si>
  <si>
    <t>Prenájom kontajneru</t>
  </si>
  <si>
    <t>ks</t>
  </si>
  <si>
    <t>26</t>
  </si>
  <si>
    <t>99</t>
  </si>
  <si>
    <t>Presun hmôt HSV</t>
  </si>
  <si>
    <t>999281111</t>
  </si>
  <si>
    <t>Presun hmôt pre opravy a údržbu objektov vrátane vonkajších plášťov výšky do 25 m</t>
  </si>
  <si>
    <t>28</t>
  </si>
  <si>
    <t>PSV</t>
  </si>
  <si>
    <t>Práce a dodávky PSV</t>
  </si>
  <si>
    <t>777</t>
  </si>
  <si>
    <t>Podlahy syntetické</t>
  </si>
  <si>
    <t>15</t>
  </si>
  <si>
    <t>776990105</t>
  </si>
  <si>
    <t>Vysávanie podkladu pred kladením podláh</t>
  </si>
  <si>
    <t>30</t>
  </si>
  <si>
    <t>777110025</t>
  </si>
  <si>
    <t>Liate podlahy, penetrácia, HI stierka, uzatvárací náter</t>
  </si>
  <si>
    <t>32</t>
  </si>
  <si>
    <t>17</t>
  </si>
  <si>
    <t>998777201</t>
  </si>
  <si>
    <t>Presun hmôt pre podlahy syntetické v objektoch výšky do 6 m</t>
  </si>
  <si>
    <t>%</t>
  </si>
  <si>
    <t>34</t>
  </si>
  <si>
    <t>783</t>
  </si>
  <si>
    <t>Nátery</t>
  </si>
  <si>
    <t>783201812</t>
  </si>
  <si>
    <t>Odstránenie starých náterov z kovových stavebných doplnkových konštrukcií oceľovou kefou</t>
  </si>
  <si>
    <t>36</t>
  </si>
  <si>
    <t>19</t>
  </si>
  <si>
    <t>783225100</t>
  </si>
  <si>
    <t>Nátery kov.stav.doplnk.konštr. syntetické na vzduchu schnúce dvojnás. 1x s emailov.</t>
  </si>
  <si>
    <t>38</t>
  </si>
  <si>
    <t>783226100</t>
  </si>
  <si>
    <t>Nátery kov.stav.doplnk.konštr. syntetické na vzduchu schnúce základný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</si>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</sst>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L30" sqref="L30:P30"/>
    </sheetView>
  </sheetViews>
  <sheetFormatPr defaultRowHeight="9.9499999999999993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7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50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R5" s="16"/>
      <c r="BS5" s="13" t="s">
        <v>6</v>
      </c>
    </row>
    <row r="6" spans="1:74" ht="36.950000000000003" customHeight="1">
      <c r="B6" s="16"/>
      <c r="D6" s="21" t="s">
        <v>12</v>
      </c>
      <c r="K6" s="151" t="s">
        <v>13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</v>
      </c>
      <c r="AK11" s="22" t="s">
        <v>21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20</v>
      </c>
      <c r="AN13" s="20" t="s">
        <v>1</v>
      </c>
      <c r="AR13" s="16"/>
      <c r="BS13" s="13" t="s">
        <v>6</v>
      </c>
    </row>
    <row r="14" spans="1:74" ht="12.6">
      <c r="B14" s="16"/>
      <c r="E14" s="20" t="s">
        <v>17</v>
      </c>
      <c r="AK14" s="22" t="s">
        <v>21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17</v>
      </c>
      <c r="AK17" s="22" t="s">
        <v>21</v>
      </c>
      <c r="AN17" s="20" t="s">
        <v>1</v>
      </c>
      <c r="AR17" s="16"/>
      <c r="BS17" s="13" t="s">
        <v>24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25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17</v>
      </c>
      <c r="AK20" s="22" t="s">
        <v>21</v>
      </c>
      <c r="AN20" s="20" t="s">
        <v>1</v>
      </c>
      <c r="AR20" s="16"/>
      <c r="BS20" s="13" t="s">
        <v>24</v>
      </c>
    </row>
    <row r="21" spans="2:71" ht="6.95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52" t="s">
        <v>1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3"/>
      <c r="AL26" s="154"/>
      <c r="AM26" s="154"/>
      <c r="AN26" s="154"/>
      <c r="AO26" s="154"/>
      <c r="AR26" s="25"/>
    </row>
    <row r="27" spans="2:71" s="1" customFormat="1" ht="6.95" customHeight="1">
      <c r="B27" s="25"/>
      <c r="AR27" s="25"/>
    </row>
    <row r="28" spans="2:71" s="1" customFormat="1" ht="12.6">
      <c r="B28" s="25"/>
      <c r="L28" s="155" t="s">
        <v>28</v>
      </c>
      <c r="M28" s="155"/>
      <c r="N28" s="155"/>
      <c r="O28" s="155"/>
      <c r="P28" s="155"/>
      <c r="W28" s="155" t="s">
        <v>29</v>
      </c>
      <c r="X28" s="155"/>
      <c r="Y28" s="155"/>
      <c r="Z28" s="155"/>
      <c r="AA28" s="155"/>
      <c r="AB28" s="155"/>
      <c r="AC28" s="155"/>
      <c r="AD28" s="155"/>
      <c r="AE28" s="155"/>
      <c r="AK28" s="155" t="s">
        <v>30</v>
      </c>
      <c r="AL28" s="155"/>
      <c r="AM28" s="155"/>
      <c r="AN28" s="155"/>
      <c r="AO28" s="155"/>
      <c r="AR28" s="25"/>
    </row>
    <row r="29" spans="2:71" s="2" customFormat="1" ht="14.45" customHeight="1">
      <c r="B29" s="29"/>
      <c r="D29" s="22" t="s">
        <v>31</v>
      </c>
      <c r="F29" s="30" t="s">
        <v>32</v>
      </c>
      <c r="L29" s="158">
        <v>0.23</v>
      </c>
      <c r="M29" s="157"/>
      <c r="N29" s="157"/>
      <c r="O29" s="157"/>
      <c r="P29" s="157"/>
      <c r="Q29" s="31"/>
      <c r="R29" s="31"/>
      <c r="S29" s="31"/>
      <c r="T29" s="31"/>
      <c r="U29" s="31"/>
      <c r="V29" s="31"/>
      <c r="W29" s="156">
        <f>ROUND(AZ94, 2)</f>
        <v>0</v>
      </c>
      <c r="X29" s="157"/>
      <c r="Y29" s="157"/>
      <c r="Z29" s="157"/>
      <c r="AA29" s="157"/>
      <c r="AB29" s="157"/>
      <c r="AC29" s="157"/>
      <c r="AD29" s="157"/>
      <c r="AE29" s="157"/>
      <c r="AF29" s="31"/>
      <c r="AG29" s="31"/>
      <c r="AH29" s="31"/>
      <c r="AI29" s="31"/>
      <c r="AJ29" s="31"/>
      <c r="AK29" s="156">
        <f>ROUND(AV94, 2)</f>
        <v>0</v>
      </c>
      <c r="AL29" s="157"/>
      <c r="AM29" s="157"/>
      <c r="AN29" s="157"/>
      <c r="AO29" s="157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33</v>
      </c>
      <c r="L30" s="161"/>
      <c r="M30" s="160"/>
      <c r="N30" s="160"/>
      <c r="O30" s="160"/>
      <c r="P30" s="160"/>
      <c r="W30" s="159"/>
      <c r="X30" s="160"/>
      <c r="Y30" s="160"/>
      <c r="Z30" s="160"/>
      <c r="AA30" s="160"/>
      <c r="AB30" s="160"/>
      <c r="AC30" s="160"/>
      <c r="AD30" s="160"/>
      <c r="AE30" s="160"/>
      <c r="AK30" s="159"/>
      <c r="AL30" s="160"/>
      <c r="AM30" s="160"/>
      <c r="AN30" s="160"/>
      <c r="AO30" s="160"/>
      <c r="AR30" s="29"/>
    </row>
    <row r="31" spans="2:71" s="2" customFormat="1" ht="14.45" hidden="1" customHeight="1">
      <c r="B31" s="29"/>
      <c r="F31" s="22" t="s">
        <v>34</v>
      </c>
      <c r="L31" s="161">
        <v>0.23</v>
      </c>
      <c r="M31" s="160"/>
      <c r="N31" s="160"/>
      <c r="O31" s="160"/>
      <c r="P31" s="160"/>
      <c r="W31" s="159">
        <f>ROUND(BB94, 2)</f>
        <v>0</v>
      </c>
      <c r="X31" s="160"/>
      <c r="Y31" s="160"/>
      <c r="Z31" s="160"/>
      <c r="AA31" s="160"/>
      <c r="AB31" s="160"/>
      <c r="AC31" s="160"/>
      <c r="AD31" s="160"/>
      <c r="AE31" s="160"/>
      <c r="AK31" s="159">
        <v>0</v>
      </c>
      <c r="AL31" s="160"/>
      <c r="AM31" s="160"/>
      <c r="AN31" s="160"/>
      <c r="AO31" s="160"/>
      <c r="AR31" s="29"/>
    </row>
    <row r="32" spans="2:71" s="2" customFormat="1" ht="14.45" hidden="1" customHeight="1">
      <c r="B32" s="29"/>
      <c r="F32" s="22" t="s">
        <v>35</v>
      </c>
      <c r="L32" s="161">
        <v>0.23</v>
      </c>
      <c r="M32" s="160"/>
      <c r="N32" s="160"/>
      <c r="O32" s="160"/>
      <c r="P32" s="160"/>
      <c r="W32" s="159">
        <f>ROUND(BC94, 2)</f>
        <v>0</v>
      </c>
      <c r="X32" s="160"/>
      <c r="Y32" s="160"/>
      <c r="Z32" s="160"/>
      <c r="AA32" s="160"/>
      <c r="AB32" s="160"/>
      <c r="AC32" s="160"/>
      <c r="AD32" s="160"/>
      <c r="AE32" s="160"/>
      <c r="AK32" s="159">
        <v>0</v>
      </c>
      <c r="AL32" s="160"/>
      <c r="AM32" s="160"/>
      <c r="AN32" s="160"/>
      <c r="AO32" s="160"/>
      <c r="AR32" s="29"/>
    </row>
    <row r="33" spans="2:52" s="2" customFormat="1" ht="14.45" hidden="1" customHeight="1">
      <c r="B33" s="29"/>
      <c r="F33" s="30" t="s">
        <v>36</v>
      </c>
      <c r="L33" s="158">
        <v>0</v>
      </c>
      <c r="M33" s="157"/>
      <c r="N33" s="157"/>
      <c r="O33" s="157"/>
      <c r="P33" s="157"/>
      <c r="Q33" s="31"/>
      <c r="R33" s="31"/>
      <c r="S33" s="31"/>
      <c r="T33" s="31"/>
      <c r="U33" s="31"/>
      <c r="V33" s="31"/>
      <c r="W33" s="156">
        <f>ROUND(BD94, 2)</f>
        <v>0</v>
      </c>
      <c r="X33" s="157"/>
      <c r="Y33" s="157"/>
      <c r="Z33" s="157"/>
      <c r="AA33" s="157"/>
      <c r="AB33" s="157"/>
      <c r="AC33" s="157"/>
      <c r="AD33" s="157"/>
      <c r="AE33" s="157"/>
      <c r="AF33" s="31"/>
      <c r="AG33" s="31"/>
      <c r="AH33" s="31"/>
      <c r="AI33" s="31"/>
      <c r="AJ33" s="31"/>
      <c r="AK33" s="156">
        <v>0</v>
      </c>
      <c r="AL33" s="157"/>
      <c r="AM33" s="157"/>
      <c r="AN33" s="157"/>
      <c r="AO33" s="157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82" t="s">
        <v>39</v>
      </c>
      <c r="Y35" s="183"/>
      <c r="Z35" s="183"/>
      <c r="AA35" s="183"/>
      <c r="AB35" s="183"/>
      <c r="AC35" s="35"/>
      <c r="AD35" s="35"/>
      <c r="AE35" s="35"/>
      <c r="AF35" s="35"/>
      <c r="AG35" s="35"/>
      <c r="AH35" s="35"/>
      <c r="AI35" s="35"/>
      <c r="AJ35" s="35"/>
      <c r="AK35" s="184">
        <f>SUM(AK26:AK33)</f>
        <v>0</v>
      </c>
      <c r="AL35" s="183"/>
      <c r="AM35" s="183"/>
      <c r="AN35" s="183"/>
      <c r="AO35" s="185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6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95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6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>
        <f>K5</f>
        <v>0</v>
      </c>
      <c r="AR84" s="44"/>
    </row>
    <row r="85" spans="1:91" s="4" customFormat="1" ht="36.950000000000003" customHeight="1">
      <c r="B85" s="45"/>
      <c r="C85" s="46" t="s">
        <v>12</v>
      </c>
      <c r="L85" s="173" t="str">
        <f>K6</f>
        <v>MHTH - Oprava rampy CHUV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75" t="str">
        <f>IF(AN8= "","",AN8)</f>
        <v/>
      </c>
      <c r="AN87" s="175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19</v>
      </c>
      <c r="L89" s="3" t="str">
        <f>IF(E11= "","",E11)</f>
        <v xml:space="preserve"> </v>
      </c>
      <c r="AI89" s="22" t="s">
        <v>23</v>
      </c>
      <c r="AM89" s="176" t="str">
        <f>IF(E17="","",E17)</f>
        <v xml:space="preserve"> </v>
      </c>
      <c r="AN89" s="177"/>
      <c r="AO89" s="177"/>
      <c r="AP89" s="177"/>
      <c r="AR89" s="25"/>
      <c r="AS89" s="178" t="s">
        <v>47</v>
      </c>
      <c r="AT89" s="17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22</v>
      </c>
      <c r="L90" s="3" t="str">
        <f>IF(E14="","",E14)</f>
        <v xml:space="preserve"> </v>
      </c>
      <c r="AI90" s="22" t="s">
        <v>25</v>
      </c>
      <c r="AM90" s="176" t="str">
        <f>IF(E20="","",E20)</f>
        <v xml:space="preserve"> </v>
      </c>
      <c r="AN90" s="177"/>
      <c r="AO90" s="177"/>
      <c r="AP90" s="177"/>
      <c r="AR90" s="25"/>
      <c r="AS90" s="180"/>
      <c r="AT90" s="181"/>
      <c r="BD90" s="52"/>
    </row>
    <row r="91" spans="1:91" s="1" customFormat="1" ht="10.9" customHeight="1">
      <c r="B91" s="25"/>
      <c r="AR91" s="25"/>
      <c r="AS91" s="180"/>
      <c r="AT91" s="181"/>
      <c r="BD91" s="52"/>
    </row>
    <row r="92" spans="1:91" s="1" customFormat="1" ht="29.25" customHeight="1">
      <c r="B92" s="25"/>
      <c r="C92" s="168" t="s">
        <v>48</v>
      </c>
      <c r="D92" s="169"/>
      <c r="E92" s="169"/>
      <c r="F92" s="169"/>
      <c r="G92" s="169"/>
      <c r="H92" s="53"/>
      <c r="I92" s="170" t="s">
        <v>49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1" t="s">
        <v>50</v>
      </c>
      <c r="AH92" s="169"/>
      <c r="AI92" s="169"/>
      <c r="AJ92" s="169"/>
      <c r="AK92" s="169"/>
      <c r="AL92" s="169"/>
      <c r="AM92" s="169"/>
      <c r="AN92" s="170" t="s">
        <v>51</v>
      </c>
      <c r="AO92" s="169"/>
      <c r="AP92" s="172"/>
      <c r="AQ92" s="54" t="s">
        <v>52</v>
      </c>
      <c r="AR92" s="25"/>
      <c r="AS92" s="55" t="s">
        <v>53</v>
      </c>
      <c r="AT92" s="56" t="s">
        <v>54</v>
      </c>
      <c r="AU92" s="56" t="s">
        <v>55</v>
      </c>
      <c r="AV92" s="56" t="s">
        <v>56</v>
      </c>
      <c r="AW92" s="56" t="s">
        <v>57</v>
      </c>
      <c r="AX92" s="56" t="s">
        <v>58</v>
      </c>
      <c r="AY92" s="56" t="s">
        <v>59</v>
      </c>
      <c r="AZ92" s="56" t="s">
        <v>60</v>
      </c>
      <c r="BA92" s="56" t="s">
        <v>61</v>
      </c>
      <c r="BB92" s="56" t="s">
        <v>62</v>
      </c>
      <c r="BC92" s="56" t="s">
        <v>63</v>
      </c>
      <c r="BD92" s="57" t="s">
        <v>64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65"/>
      <c r="AH94" s="165"/>
      <c r="AI94" s="165"/>
      <c r="AJ94" s="165"/>
      <c r="AK94" s="165"/>
      <c r="AL94" s="165"/>
      <c r="AM94" s="165"/>
      <c r="AN94" s="166"/>
      <c r="AO94" s="166"/>
      <c r="AP94" s="166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189.98095000000001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66</v>
      </c>
      <c r="BT94" s="68" t="s">
        <v>67</v>
      </c>
      <c r="BU94" s="69" t="s">
        <v>68</v>
      </c>
      <c r="BV94" s="68" t="s">
        <v>69</v>
      </c>
      <c r="BW94" s="68" t="s">
        <v>4</v>
      </c>
      <c r="BX94" s="68" t="s">
        <v>70</v>
      </c>
      <c r="CL94" s="68" t="s">
        <v>1</v>
      </c>
    </row>
    <row r="95" spans="1:91" s="6" customFormat="1" ht="16.5" customHeight="1">
      <c r="A95" s="70" t="s">
        <v>71</v>
      </c>
      <c r="B95" s="71"/>
      <c r="C95" s="72"/>
      <c r="D95" s="164" t="s">
        <v>72</v>
      </c>
      <c r="E95" s="164"/>
      <c r="F95" s="164"/>
      <c r="G95" s="164"/>
      <c r="H95" s="164"/>
      <c r="I95" s="73"/>
      <c r="J95" s="164" t="s">
        <v>73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/>
      <c r="AH95" s="163"/>
      <c r="AI95" s="163"/>
      <c r="AJ95" s="163"/>
      <c r="AK95" s="163"/>
      <c r="AL95" s="163"/>
      <c r="AM95" s="163"/>
      <c r="AN95" s="162"/>
      <c r="AO95" s="163"/>
      <c r="AP95" s="163"/>
      <c r="AQ95" s="74" t="s">
        <v>74</v>
      </c>
      <c r="AR95" s="71"/>
      <c r="AS95" s="75">
        <v>0</v>
      </c>
      <c r="AT95" s="76">
        <f>ROUND(SUM(AV95:AW95),2)</f>
        <v>0</v>
      </c>
      <c r="AU95" s="77">
        <f>'01 - Oprava rampy CHUV'!P123</f>
        <v>189.98094889999999</v>
      </c>
      <c r="AV95" s="76">
        <f>'01 - Oprava rampy CHUV'!J33</f>
        <v>0</v>
      </c>
      <c r="AW95" s="76">
        <f>'01 - Oprava rampy CHUV'!J34</f>
        <v>0</v>
      </c>
      <c r="AX95" s="76">
        <f>'01 - Oprava rampy CHUV'!J35</f>
        <v>0</v>
      </c>
      <c r="AY95" s="76">
        <f>'01 - Oprava rampy CHUV'!J36</f>
        <v>0</v>
      </c>
      <c r="AZ95" s="76">
        <f>'01 - Oprava rampy CHUV'!F33</f>
        <v>0</v>
      </c>
      <c r="BA95" s="76">
        <f>'01 - Oprava rampy CHUV'!F34</f>
        <v>0</v>
      </c>
      <c r="BB95" s="76">
        <f>'01 - Oprava rampy CHUV'!F35</f>
        <v>0</v>
      </c>
      <c r="BC95" s="76">
        <f>'01 - Oprava rampy CHUV'!F36</f>
        <v>0</v>
      </c>
      <c r="BD95" s="78">
        <f>'01 - Oprava rampy CHUV'!F37</f>
        <v>0</v>
      </c>
      <c r="BT95" s="79" t="s">
        <v>75</v>
      </c>
      <c r="BV95" s="79" t="s">
        <v>69</v>
      </c>
      <c r="BW95" s="79" t="s">
        <v>76</v>
      </c>
      <c r="BX95" s="79" t="s">
        <v>4</v>
      </c>
      <c r="CL95" s="79" t="s">
        <v>1</v>
      </c>
      <c r="CM95" s="79" t="s">
        <v>67</v>
      </c>
    </row>
    <row r="96" spans="1:91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1 - Oprava rampy CHUV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1"/>
  <sheetViews>
    <sheetView showGridLines="0" tabSelected="1" topLeftCell="A122" workbookViewId="0">
      <selection activeCell="F129" sqref="F129"/>
    </sheetView>
  </sheetViews>
  <sheetFormatPr defaultRowHeight="9.949999999999999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7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76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77</v>
      </c>
      <c r="L4" s="16"/>
      <c r="M4" s="80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87" t="str">
        <f>'Rekapitulácia stavby'!K6</f>
        <v>MHTH - Oprava rampy CHUV</v>
      </c>
      <c r="F7" s="188"/>
      <c r="G7" s="188"/>
      <c r="H7" s="188"/>
      <c r="L7" s="16"/>
    </row>
    <row r="8" spans="2:46" s="1" customFormat="1" ht="12" customHeight="1">
      <c r="B8" s="25"/>
      <c r="D8" s="22" t="s">
        <v>78</v>
      </c>
      <c r="L8" s="25"/>
    </row>
    <row r="9" spans="2:46" s="1" customFormat="1" ht="16.5" customHeight="1">
      <c r="B9" s="25"/>
      <c r="E9" s="173" t="s">
        <v>79</v>
      </c>
      <c r="F9" s="186"/>
      <c r="G9" s="186"/>
      <c r="H9" s="18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50" t="str">
        <f>'Rekapitulácia stavby'!E14</f>
        <v xml:space="preserve"> </v>
      </c>
      <c r="F18" s="150"/>
      <c r="G18" s="150"/>
      <c r="H18" s="150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1"/>
      <c r="E27" s="152" t="s">
        <v>1</v>
      </c>
      <c r="F27" s="152"/>
      <c r="G27" s="152"/>
      <c r="H27" s="152"/>
      <c r="L27" s="81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2" t="s">
        <v>27</v>
      </c>
      <c r="J30" s="62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51" t="s">
        <v>31</v>
      </c>
      <c r="E33" s="30" t="s">
        <v>32</v>
      </c>
      <c r="F33" s="83">
        <f>ROUND((SUM(BE123:BE150)),  2)</f>
        <v>0</v>
      </c>
      <c r="G33" s="84"/>
      <c r="H33" s="84"/>
      <c r="I33" s="85">
        <v>0.23</v>
      </c>
      <c r="J33" s="83">
        <f>ROUND(((SUM(BE123:BE150))*I33),  2)</f>
        <v>0</v>
      </c>
      <c r="L33" s="25"/>
    </row>
    <row r="34" spans="2:12" s="1" customFormat="1" ht="14.45" customHeight="1">
      <c r="B34" s="25"/>
      <c r="E34" s="30" t="s">
        <v>33</v>
      </c>
      <c r="F34" s="86"/>
      <c r="I34" s="87"/>
      <c r="J34" s="86"/>
      <c r="L34" s="25"/>
    </row>
    <row r="35" spans="2:12" s="1" customFormat="1" ht="14.45" hidden="1" customHeight="1">
      <c r="B35" s="25"/>
      <c r="E35" s="22" t="s">
        <v>34</v>
      </c>
      <c r="F35" s="86">
        <f>ROUND((SUM(BG123:BG150)),  2)</f>
        <v>0</v>
      </c>
      <c r="I35" s="87">
        <v>0.23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6">
        <f>ROUND((SUM(BH123:BH150)),  2)</f>
        <v>0</v>
      </c>
      <c r="I36" s="87">
        <v>0.23</v>
      </c>
      <c r="J36" s="86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83">
        <f>ROUND((SUM(BI123:BI150)),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37</v>
      </c>
      <c r="E39" s="53"/>
      <c r="F39" s="53"/>
      <c r="G39" s="90" t="s">
        <v>38</v>
      </c>
      <c r="H39" s="91" t="s">
        <v>39</v>
      </c>
      <c r="I39" s="53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6">
      <c r="B61" s="25"/>
      <c r="D61" s="39" t="s">
        <v>42</v>
      </c>
      <c r="E61" s="27"/>
      <c r="F61" s="94" t="s">
        <v>43</v>
      </c>
      <c r="G61" s="39" t="s">
        <v>42</v>
      </c>
      <c r="H61" s="27"/>
      <c r="I61" s="27"/>
      <c r="J61" s="95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9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6">
      <c r="B76" s="25"/>
      <c r="D76" s="39" t="s">
        <v>42</v>
      </c>
      <c r="E76" s="27"/>
      <c r="F76" s="94" t="s">
        <v>43</v>
      </c>
      <c r="G76" s="39" t="s">
        <v>42</v>
      </c>
      <c r="H76" s="27"/>
      <c r="I76" s="27"/>
      <c r="J76" s="95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80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187" t="str">
        <f>E7</f>
        <v>MHTH - Oprava rampy CHUV</v>
      </c>
      <c r="F85" s="188"/>
      <c r="G85" s="188"/>
      <c r="H85" s="188"/>
      <c r="L85" s="25"/>
    </row>
    <row r="86" spans="2:47" s="1" customFormat="1" ht="12" hidden="1" customHeight="1">
      <c r="B86" s="25"/>
      <c r="C86" s="22" t="s">
        <v>78</v>
      </c>
      <c r="L86" s="25"/>
    </row>
    <row r="87" spans="2:47" s="1" customFormat="1" ht="16.5" hidden="1" customHeight="1">
      <c r="B87" s="25"/>
      <c r="E87" s="173" t="str">
        <f>E9</f>
        <v>01 - Oprava rampy CHUV</v>
      </c>
      <c r="F87" s="186"/>
      <c r="G87" s="186"/>
      <c r="H87" s="186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/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19</v>
      </c>
      <c r="F91" s="20" t="str">
        <f>E15</f>
        <v xml:space="preserve"> </v>
      </c>
      <c r="I91" s="22" t="s">
        <v>23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81</v>
      </c>
      <c r="D94" s="88"/>
      <c r="E94" s="88"/>
      <c r="F94" s="88"/>
      <c r="G94" s="88"/>
      <c r="H94" s="88"/>
      <c r="I94" s="88"/>
      <c r="J94" s="97" t="s">
        <v>82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83</v>
      </c>
      <c r="J96" s="62">
        <f>J123</f>
        <v>0</v>
      </c>
      <c r="L96" s="25"/>
      <c r="AU96" s="13" t="s">
        <v>84</v>
      </c>
    </row>
    <row r="97" spans="2:12" s="8" customFormat="1" ht="24.95" hidden="1" customHeight="1">
      <c r="B97" s="99"/>
      <c r="D97" s="100" t="s">
        <v>85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9" customFormat="1" ht="19.899999999999999" hidden="1" customHeight="1">
      <c r="B98" s="103"/>
      <c r="D98" s="104" t="s">
        <v>86</v>
      </c>
      <c r="E98" s="105"/>
      <c r="F98" s="105"/>
      <c r="G98" s="105"/>
      <c r="H98" s="105"/>
      <c r="I98" s="105"/>
      <c r="J98" s="106">
        <f>J125</f>
        <v>0</v>
      </c>
      <c r="L98" s="103"/>
    </row>
    <row r="99" spans="2:12" s="9" customFormat="1" ht="19.899999999999999" hidden="1" customHeight="1">
      <c r="B99" s="103"/>
      <c r="D99" s="104" t="s">
        <v>87</v>
      </c>
      <c r="E99" s="105"/>
      <c r="F99" s="105"/>
      <c r="G99" s="105"/>
      <c r="H99" s="105"/>
      <c r="I99" s="105"/>
      <c r="J99" s="106">
        <f>J131</f>
        <v>0</v>
      </c>
      <c r="L99" s="103"/>
    </row>
    <row r="100" spans="2:12" s="9" customFormat="1" ht="19.899999999999999" hidden="1" customHeight="1">
      <c r="B100" s="103"/>
      <c r="D100" s="104" t="s">
        <v>88</v>
      </c>
      <c r="E100" s="105"/>
      <c r="F100" s="105"/>
      <c r="G100" s="105"/>
      <c r="H100" s="105"/>
      <c r="I100" s="105"/>
      <c r="J100" s="106">
        <f>J140</f>
        <v>0</v>
      </c>
      <c r="L100" s="103"/>
    </row>
    <row r="101" spans="2:12" s="8" customFormat="1" ht="24.95" hidden="1" customHeight="1">
      <c r="B101" s="99"/>
      <c r="D101" s="100" t="s">
        <v>89</v>
      </c>
      <c r="E101" s="101"/>
      <c r="F101" s="101"/>
      <c r="G101" s="101"/>
      <c r="H101" s="101"/>
      <c r="I101" s="101"/>
      <c r="J101" s="102">
        <f>J142</f>
        <v>0</v>
      </c>
      <c r="L101" s="99"/>
    </row>
    <row r="102" spans="2:12" s="9" customFormat="1" ht="19.899999999999999" hidden="1" customHeight="1">
      <c r="B102" s="103"/>
      <c r="D102" s="104" t="s">
        <v>90</v>
      </c>
      <c r="E102" s="105"/>
      <c r="F102" s="105"/>
      <c r="G102" s="105"/>
      <c r="H102" s="105"/>
      <c r="I102" s="105"/>
      <c r="J102" s="106">
        <f>J143</f>
        <v>0</v>
      </c>
      <c r="L102" s="103"/>
    </row>
    <row r="103" spans="2:12" s="9" customFormat="1" ht="19.899999999999999" hidden="1" customHeight="1">
      <c r="B103" s="103"/>
      <c r="D103" s="104" t="s">
        <v>91</v>
      </c>
      <c r="E103" s="105"/>
      <c r="F103" s="105"/>
      <c r="G103" s="105"/>
      <c r="H103" s="105"/>
      <c r="I103" s="105"/>
      <c r="J103" s="106">
        <f>J147</f>
        <v>0</v>
      </c>
      <c r="L103" s="103"/>
    </row>
    <row r="104" spans="2:12" s="1" customFormat="1" ht="21.75" hidden="1" customHeight="1">
      <c r="B104" s="25"/>
      <c r="L104" s="25"/>
    </row>
    <row r="105" spans="2:12" s="1" customFormat="1" ht="6.95" hidden="1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6" spans="2:12" hidden="1"/>
    <row r="107" spans="2:12" hidden="1"/>
    <row r="108" spans="2:12" hidden="1"/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92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12</v>
      </c>
      <c r="L112" s="25"/>
    </row>
    <row r="113" spans="2:65" s="1" customFormat="1" ht="16.5" customHeight="1">
      <c r="B113" s="25"/>
      <c r="E113" s="187" t="str">
        <f>E7</f>
        <v>MHTH - Oprava rampy CHUV</v>
      </c>
      <c r="F113" s="188"/>
      <c r="G113" s="188"/>
      <c r="H113" s="188"/>
      <c r="L113" s="25"/>
    </row>
    <row r="114" spans="2:65" s="1" customFormat="1" ht="12" customHeight="1">
      <c r="B114" s="25"/>
      <c r="C114" s="22" t="s">
        <v>78</v>
      </c>
      <c r="L114" s="25"/>
    </row>
    <row r="115" spans="2:65" s="1" customFormat="1" ht="16.5" customHeight="1">
      <c r="B115" s="25"/>
      <c r="E115" s="173" t="str">
        <f>E9</f>
        <v>01 - Oprava rampy CHUV</v>
      </c>
      <c r="F115" s="186"/>
      <c r="G115" s="186"/>
      <c r="H115" s="186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16</v>
      </c>
      <c r="F117" s="20" t="str">
        <f>F12</f>
        <v xml:space="preserve"> </v>
      </c>
      <c r="I117" s="22" t="s">
        <v>18</v>
      </c>
      <c r="J117" s="48" t="str">
        <f>IF(J12="","",J12)</f>
        <v/>
      </c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19</v>
      </c>
      <c r="F119" s="20" t="str">
        <f>E15</f>
        <v xml:space="preserve"> </v>
      </c>
      <c r="I119" s="22" t="s">
        <v>23</v>
      </c>
      <c r="J119" s="23" t="str">
        <f>E21</f>
        <v xml:space="preserve"> </v>
      </c>
      <c r="L119" s="25"/>
    </row>
    <row r="120" spans="2:65" s="1" customFormat="1" ht="15.2" customHeight="1">
      <c r="B120" s="25"/>
      <c r="C120" s="22" t="s">
        <v>22</v>
      </c>
      <c r="F120" s="20" t="str">
        <f>IF(E18="","",E18)</f>
        <v xml:space="preserve"> </v>
      </c>
      <c r="I120" s="22" t="s">
        <v>25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7"/>
      <c r="C122" s="108" t="s">
        <v>93</v>
      </c>
      <c r="D122" s="109" t="s">
        <v>52</v>
      </c>
      <c r="E122" s="109" t="s">
        <v>48</v>
      </c>
      <c r="F122" s="109" t="s">
        <v>49</v>
      </c>
      <c r="G122" s="109" t="s">
        <v>94</v>
      </c>
      <c r="H122" s="109" t="s">
        <v>95</v>
      </c>
      <c r="I122" s="109" t="s">
        <v>96</v>
      </c>
      <c r="J122" s="110" t="s">
        <v>82</v>
      </c>
      <c r="K122" s="111" t="s">
        <v>97</v>
      </c>
      <c r="L122" s="107"/>
      <c r="M122" s="55" t="s">
        <v>1</v>
      </c>
      <c r="N122" s="56" t="s">
        <v>31</v>
      </c>
      <c r="O122" s="56" t="s">
        <v>98</v>
      </c>
      <c r="P122" s="56" t="s">
        <v>99</v>
      </c>
      <c r="Q122" s="56" t="s">
        <v>100</v>
      </c>
      <c r="R122" s="56" t="s">
        <v>101</v>
      </c>
      <c r="S122" s="56" t="s">
        <v>102</v>
      </c>
      <c r="T122" s="57" t="s">
        <v>103</v>
      </c>
    </row>
    <row r="123" spans="2:65" s="1" customFormat="1" ht="22.9" customHeight="1">
      <c r="B123" s="25"/>
      <c r="C123" s="60" t="s">
        <v>83</v>
      </c>
      <c r="J123" s="112">
        <f>BK123</f>
        <v>0</v>
      </c>
      <c r="L123" s="25"/>
      <c r="M123" s="58"/>
      <c r="N123" s="49"/>
      <c r="O123" s="49"/>
      <c r="P123" s="113">
        <f>P124+P142</f>
        <v>189.98094889999999</v>
      </c>
      <c r="Q123" s="49"/>
      <c r="R123" s="113">
        <f>R124+R142</f>
        <v>19.781635450000003</v>
      </c>
      <c r="S123" s="49"/>
      <c r="T123" s="114">
        <f>T124+T142</f>
        <v>0</v>
      </c>
      <c r="AT123" s="13" t="s">
        <v>66</v>
      </c>
      <c r="AU123" s="13" t="s">
        <v>84</v>
      </c>
      <c r="BK123" s="115">
        <f>BK124+BK142</f>
        <v>0</v>
      </c>
    </row>
    <row r="124" spans="2:65" s="11" customFormat="1" ht="25.9" customHeight="1">
      <c r="B124" s="116"/>
      <c r="D124" s="117" t="s">
        <v>66</v>
      </c>
      <c r="E124" s="118" t="s">
        <v>104</v>
      </c>
      <c r="F124" s="118" t="s">
        <v>105</v>
      </c>
      <c r="J124" s="119">
        <f>BK124</f>
        <v>0</v>
      </c>
      <c r="L124" s="116"/>
      <c r="M124" s="120"/>
      <c r="P124" s="121">
        <f>P125+P131+P140</f>
        <v>165.3614695</v>
      </c>
      <c r="R124" s="121">
        <f>R125+R131+R140</f>
        <v>19.664024750000003</v>
      </c>
      <c r="T124" s="122">
        <f>T125+T131+T140</f>
        <v>0</v>
      </c>
      <c r="AR124" s="117" t="s">
        <v>75</v>
      </c>
      <c r="AT124" s="123" t="s">
        <v>66</v>
      </c>
      <c r="AU124" s="123" t="s">
        <v>67</v>
      </c>
      <c r="AY124" s="117" t="s">
        <v>106</v>
      </c>
      <c r="BK124" s="124">
        <f>BK125+BK131+BK140</f>
        <v>0</v>
      </c>
    </row>
    <row r="125" spans="2:65" s="11" customFormat="1" ht="22.9" customHeight="1">
      <c r="B125" s="116"/>
      <c r="D125" s="117" t="s">
        <v>66</v>
      </c>
      <c r="E125" s="125" t="s">
        <v>107</v>
      </c>
      <c r="F125" s="125" t="s">
        <v>108</v>
      </c>
      <c r="J125" s="126">
        <f>BK125</f>
        <v>0</v>
      </c>
      <c r="L125" s="116"/>
      <c r="M125" s="120"/>
      <c r="P125" s="121">
        <f>SUM(P126:P130)</f>
        <v>63.6863095</v>
      </c>
      <c r="R125" s="121">
        <f>SUM(R126:R130)</f>
        <v>19.664024750000003</v>
      </c>
      <c r="T125" s="122">
        <f>SUM(T126:T130)</f>
        <v>0</v>
      </c>
      <c r="AR125" s="117" t="s">
        <v>75</v>
      </c>
      <c r="AT125" s="123" t="s">
        <v>66</v>
      </c>
      <c r="AU125" s="123" t="s">
        <v>75</v>
      </c>
      <c r="AY125" s="117" t="s">
        <v>106</v>
      </c>
      <c r="BK125" s="124">
        <f>SUM(BK126:BK130)</f>
        <v>0</v>
      </c>
    </row>
    <row r="126" spans="2:65" s="1" customFormat="1" ht="24.2" customHeight="1">
      <c r="B126" s="127"/>
      <c r="C126" s="128" t="s">
        <v>75</v>
      </c>
      <c r="D126" s="128" t="s">
        <v>109</v>
      </c>
      <c r="E126" s="129" t="s">
        <v>110</v>
      </c>
      <c r="F126" s="130" t="s">
        <v>111</v>
      </c>
      <c r="G126" s="131" t="s">
        <v>112</v>
      </c>
      <c r="H126" s="132">
        <v>27.23</v>
      </c>
      <c r="I126" s="133"/>
      <c r="J126" s="133">
        <f>ROUND(I126*H126,2)</f>
        <v>0</v>
      </c>
      <c r="K126" s="134"/>
      <c r="L126" s="25"/>
      <c r="M126" s="135" t="s">
        <v>1</v>
      </c>
      <c r="N126" s="136" t="s">
        <v>33</v>
      </c>
      <c r="O126" s="137">
        <v>3.5009999999999999E-2</v>
      </c>
      <c r="P126" s="137">
        <f>O126*H126</f>
        <v>0.95332229999999996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113</v>
      </c>
      <c r="AT126" s="139" t="s">
        <v>109</v>
      </c>
      <c r="AU126" s="139" t="s">
        <v>114</v>
      </c>
      <c r="AY126" s="13" t="s">
        <v>106</v>
      </c>
      <c r="BE126" s="140">
        <f>IF(N126="základná",J126,0)</f>
        <v>0</v>
      </c>
      <c r="BF126" s="140">
        <f>IF(N126="znížená",J126,0)</f>
        <v>0</v>
      </c>
      <c r="BG126" s="140">
        <f>IF(N126="zákl. prenesená",J126,0)</f>
        <v>0</v>
      </c>
      <c r="BH126" s="140">
        <f>IF(N126="zníž. prenesená",J126,0)</f>
        <v>0</v>
      </c>
      <c r="BI126" s="140">
        <f>IF(N126="nulová",J126,0)</f>
        <v>0</v>
      </c>
      <c r="BJ126" s="13" t="s">
        <v>114</v>
      </c>
      <c r="BK126" s="140">
        <f>ROUND(I126*H126,2)</f>
        <v>0</v>
      </c>
      <c r="BL126" s="13" t="s">
        <v>113</v>
      </c>
      <c r="BM126" s="139" t="s">
        <v>114</v>
      </c>
    </row>
    <row r="127" spans="2:65" s="1" customFormat="1" ht="24.2" customHeight="1">
      <c r="B127" s="127"/>
      <c r="C127" s="141" t="s">
        <v>114</v>
      </c>
      <c r="D127" s="189" t="s">
        <v>115</v>
      </c>
      <c r="E127" s="190" t="s">
        <v>116</v>
      </c>
      <c r="F127" s="191" t="s">
        <v>117</v>
      </c>
      <c r="G127" s="192" t="s">
        <v>118</v>
      </c>
      <c r="H127" s="193">
        <v>5</v>
      </c>
      <c r="I127" s="194"/>
      <c r="J127" s="194">
        <f>ROUND(I127*H127,2)</f>
        <v>0</v>
      </c>
      <c r="K127" s="142"/>
      <c r="L127" s="143"/>
      <c r="M127" s="144" t="s">
        <v>1</v>
      </c>
      <c r="N127" s="145" t="s">
        <v>33</v>
      </c>
      <c r="O127" s="137">
        <v>0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119</v>
      </c>
      <c r="AT127" s="139" t="s">
        <v>115</v>
      </c>
      <c r="AU127" s="139" t="s">
        <v>114</v>
      </c>
      <c r="AY127" s="13" t="s">
        <v>106</v>
      </c>
      <c r="BE127" s="140">
        <f>IF(N127="základná",J127,0)</f>
        <v>0</v>
      </c>
      <c r="BF127" s="140">
        <f>IF(N127="znížená",J127,0)</f>
        <v>0</v>
      </c>
      <c r="BG127" s="140">
        <f>IF(N127="zákl. prenesená",J127,0)</f>
        <v>0</v>
      </c>
      <c r="BH127" s="140">
        <f>IF(N127="zníž. prenesená",J127,0)</f>
        <v>0</v>
      </c>
      <c r="BI127" s="140">
        <f>IF(N127="nulová",J127,0)</f>
        <v>0</v>
      </c>
      <c r="BJ127" s="13" t="s">
        <v>114</v>
      </c>
      <c r="BK127" s="140">
        <f>ROUND(I127*H127,2)</f>
        <v>0</v>
      </c>
      <c r="BL127" s="13" t="s">
        <v>113</v>
      </c>
      <c r="BM127" s="139" t="s">
        <v>113</v>
      </c>
    </row>
    <row r="128" spans="2:65" s="1" customFormat="1" ht="24.2" customHeight="1">
      <c r="B128" s="127"/>
      <c r="C128" s="128" t="s">
        <v>120</v>
      </c>
      <c r="D128" s="128" t="s">
        <v>109</v>
      </c>
      <c r="E128" s="129" t="s">
        <v>121</v>
      </c>
      <c r="F128" s="130" t="s">
        <v>122</v>
      </c>
      <c r="G128" s="131" t="s">
        <v>112</v>
      </c>
      <c r="H128" s="132">
        <v>17.23</v>
      </c>
      <c r="I128" s="133"/>
      <c r="J128" s="133">
        <f>ROUND(I128*H128,2)</f>
        <v>0</v>
      </c>
      <c r="K128" s="134"/>
      <c r="L128" s="25"/>
      <c r="M128" s="135" t="s">
        <v>1</v>
      </c>
      <c r="N128" s="136" t="s">
        <v>33</v>
      </c>
      <c r="O128" s="137">
        <v>0.61983999999999995</v>
      </c>
      <c r="P128" s="137">
        <f>O128*H128</f>
        <v>10.679843199999999</v>
      </c>
      <c r="Q128" s="137">
        <v>3.1300000000000001E-2</v>
      </c>
      <c r="R128" s="137">
        <f>Q128*H128</f>
        <v>0.53929900000000008</v>
      </c>
      <c r="S128" s="137">
        <v>0</v>
      </c>
      <c r="T128" s="138">
        <f>S128*H128</f>
        <v>0</v>
      </c>
      <c r="AR128" s="139" t="s">
        <v>113</v>
      </c>
      <c r="AT128" s="139" t="s">
        <v>109</v>
      </c>
      <c r="AU128" s="139" t="s">
        <v>114</v>
      </c>
      <c r="AY128" s="13" t="s">
        <v>106</v>
      </c>
      <c r="BE128" s="140">
        <f>IF(N128="základná",J128,0)</f>
        <v>0</v>
      </c>
      <c r="BF128" s="140">
        <f>IF(N128="znížená",J128,0)</f>
        <v>0</v>
      </c>
      <c r="BG128" s="140">
        <f>IF(N128="zákl. prenesená",J128,0)</f>
        <v>0</v>
      </c>
      <c r="BH128" s="140">
        <f>IF(N128="zníž. prenesená",J128,0)</f>
        <v>0</v>
      </c>
      <c r="BI128" s="140">
        <f>IF(N128="nulová",J128,0)</f>
        <v>0</v>
      </c>
      <c r="BJ128" s="13" t="s">
        <v>114</v>
      </c>
      <c r="BK128" s="140">
        <f>ROUND(I128*H128,2)</f>
        <v>0</v>
      </c>
      <c r="BL128" s="13" t="s">
        <v>113</v>
      </c>
      <c r="BM128" s="139" t="s">
        <v>107</v>
      </c>
    </row>
    <row r="129" spans="2:65" s="1" customFormat="1" ht="21.75" customHeight="1">
      <c r="B129" s="127"/>
      <c r="C129" s="128" t="s">
        <v>113</v>
      </c>
      <c r="D129" s="128" t="s">
        <v>109</v>
      </c>
      <c r="E129" s="129" t="s">
        <v>123</v>
      </c>
      <c r="F129" s="130" t="s">
        <v>124</v>
      </c>
      <c r="G129" s="131" t="s">
        <v>112</v>
      </c>
      <c r="H129" s="132">
        <v>78.650000000000006</v>
      </c>
      <c r="I129" s="133"/>
      <c r="J129" s="133">
        <f>ROUND(I129*H129,2)</f>
        <v>0</v>
      </c>
      <c r="K129" s="134"/>
      <c r="L129" s="25"/>
      <c r="M129" s="135" t="s">
        <v>1</v>
      </c>
      <c r="N129" s="136" t="s">
        <v>33</v>
      </c>
      <c r="O129" s="137">
        <v>0.61055999999999999</v>
      </c>
      <c r="P129" s="137">
        <f>O129*H129</f>
        <v>48.020544000000001</v>
      </c>
      <c r="Q129" s="137">
        <v>0.23805499999999999</v>
      </c>
      <c r="R129" s="137">
        <f>Q129*H129</f>
        <v>18.723025750000001</v>
      </c>
      <c r="S129" s="137">
        <v>0</v>
      </c>
      <c r="T129" s="138">
        <f>S129*H129</f>
        <v>0</v>
      </c>
      <c r="AR129" s="139" t="s">
        <v>113</v>
      </c>
      <c r="AT129" s="139" t="s">
        <v>109</v>
      </c>
      <c r="AU129" s="139" t="s">
        <v>114</v>
      </c>
      <c r="AY129" s="13" t="s">
        <v>106</v>
      </c>
      <c r="BE129" s="140">
        <f>IF(N129="základná",J129,0)</f>
        <v>0</v>
      </c>
      <c r="BF129" s="140">
        <f>IF(N129="znížená",J129,0)</f>
        <v>0</v>
      </c>
      <c r="BG129" s="140">
        <f>IF(N129="zákl. prenesená",J129,0)</f>
        <v>0</v>
      </c>
      <c r="BH129" s="140">
        <f>IF(N129="zníž. prenesená",J129,0)</f>
        <v>0</v>
      </c>
      <c r="BI129" s="140">
        <f>IF(N129="nulová",J129,0)</f>
        <v>0</v>
      </c>
      <c r="BJ129" s="13" t="s">
        <v>114</v>
      </c>
      <c r="BK129" s="140">
        <f>ROUND(I129*H129,2)</f>
        <v>0</v>
      </c>
      <c r="BL129" s="13" t="s">
        <v>113</v>
      </c>
      <c r="BM129" s="139" t="s">
        <v>119</v>
      </c>
    </row>
    <row r="130" spans="2:65" s="1" customFormat="1" ht="24.2" customHeight="1">
      <c r="B130" s="127"/>
      <c r="C130" s="128" t="s">
        <v>125</v>
      </c>
      <c r="D130" s="128" t="s">
        <v>109</v>
      </c>
      <c r="E130" s="129" t="s">
        <v>126</v>
      </c>
      <c r="F130" s="130" t="s">
        <v>127</v>
      </c>
      <c r="G130" s="131" t="s">
        <v>112</v>
      </c>
      <c r="H130" s="132">
        <v>10</v>
      </c>
      <c r="I130" s="133"/>
      <c r="J130" s="133">
        <f>ROUND(I130*H130,2)</f>
        <v>0</v>
      </c>
      <c r="K130" s="134"/>
      <c r="L130" s="25"/>
      <c r="M130" s="135" t="s">
        <v>1</v>
      </c>
      <c r="N130" s="136" t="s">
        <v>33</v>
      </c>
      <c r="O130" s="137">
        <v>0.40326000000000001</v>
      </c>
      <c r="P130" s="137">
        <f>O130*H130</f>
        <v>4.0326000000000004</v>
      </c>
      <c r="Q130" s="137">
        <v>4.0169999999999997E-2</v>
      </c>
      <c r="R130" s="137">
        <f>Q130*H130</f>
        <v>0.40169999999999995</v>
      </c>
      <c r="S130" s="137">
        <v>0</v>
      </c>
      <c r="T130" s="138">
        <f>S130*H130</f>
        <v>0</v>
      </c>
      <c r="AR130" s="139" t="s">
        <v>113</v>
      </c>
      <c r="AT130" s="139" t="s">
        <v>109</v>
      </c>
      <c r="AU130" s="139" t="s">
        <v>114</v>
      </c>
      <c r="AY130" s="13" t="s">
        <v>106</v>
      </c>
      <c r="BE130" s="140">
        <f>IF(N130="základná",J130,0)</f>
        <v>0</v>
      </c>
      <c r="BF130" s="140">
        <f>IF(N130="znížená",J130,0)</f>
        <v>0</v>
      </c>
      <c r="BG130" s="140">
        <f>IF(N130="zákl. prenesená",J130,0)</f>
        <v>0</v>
      </c>
      <c r="BH130" s="140">
        <f>IF(N130="zníž. prenesená",J130,0)</f>
        <v>0</v>
      </c>
      <c r="BI130" s="140">
        <f>IF(N130="nulová",J130,0)</f>
        <v>0</v>
      </c>
      <c r="BJ130" s="13" t="s">
        <v>114</v>
      </c>
      <c r="BK130" s="140">
        <f>ROUND(I130*H130,2)</f>
        <v>0</v>
      </c>
      <c r="BL130" s="13" t="s">
        <v>113</v>
      </c>
      <c r="BM130" s="139" t="s">
        <v>128</v>
      </c>
    </row>
    <row r="131" spans="2:65" s="11" customFormat="1" ht="22.9" customHeight="1">
      <c r="B131" s="116"/>
      <c r="D131" s="117" t="s">
        <v>66</v>
      </c>
      <c r="E131" s="125" t="s">
        <v>129</v>
      </c>
      <c r="F131" s="125" t="s">
        <v>130</v>
      </c>
      <c r="J131" s="126">
        <f>BK131</f>
        <v>0</v>
      </c>
      <c r="L131" s="116"/>
      <c r="M131" s="120"/>
      <c r="P131" s="121">
        <f>SUM(P132:P139)</f>
        <v>42.563159999999989</v>
      </c>
      <c r="R131" s="121">
        <f>SUM(R132:R139)</f>
        <v>0</v>
      </c>
      <c r="T131" s="122">
        <f>SUM(T132:T139)</f>
        <v>0</v>
      </c>
      <c r="AR131" s="117" t="s">
        <v>75</v>
      </c>
      <c r="AT131" s="123" t="s">
        <v>66</v>
      </c>
      <c r="AU131" s="123" t="s">
        <v>75</v>
      </c>
      <c r="AY131" s="117" t="s">
        <v>106</v>
      </c>
      <c r="BK131" s="124">
        <f>SUM(BK132:BK139)</f>
        <v>0</v>
      </c>
    </row>
    <row r="132" spans="2:65" s="1" customFormat="1" ht="21.75" customHeight="1">
      <c r="B132" s="127"/>
      <c r="C132" s="128" t="s">
        <v>107</v>
      </c>
      <c r="D132" s="128" t="s">
        <v>109</v>
      </c>
      <c r="E132" s="129" t="s">
        <v>131</v>
      </c>
      <c r="F132" s="130" t="s">
        <v>132</v>
      </c>
      <c r="G132" s="131" t="s">
        <v>112</v>
      </c>
      <c r="H132" s="132">
        <v>95.88</v>
      </c>
      <c r="I132" s="133"/>
      <c r="J132" s="133">
        <f t="shared" ref="J132:J139" si="0">ROUND(I132*H132,2)</f>
        <v>0</v>
      </c>
      <c r="K132" s="134"/>
      <c r="L132" s="25"/>
      <c r="M132" s="135" t="s">
        <v>1</v>
      </c>
      <c r="N132" s="136" t="s">
        <v>33</v>
      </c>
      <c r="O132" s="137">
        <v>0.20699999999999999</v>
      </c>
      <c r="P132" s="137">
        <f t="shared" ref="P132:P139" si="1">O132*H132</f>
        <v>19.847159999999999</v>
      </c>
      <c r="Q132" s="137">
        <v>0</v>
      </c>
      <c r="R132" s="137">
        <f t="shared" ref="R132:R139" si="2">Q132*H132</f>
        <v>0</v>
      </c>
      <c r="S132" s="137">
        <v>0</v>
      </c>
      <c r="T132" s="138">
        <f t="shared" ref="T132:T139" si="3">S132*H132</f>
        <v>0</v>
      </c>
      <c r="AR132" s="139" t="s">
        <v>113</v>
      </c>
      <c r="AT132" s="139" t="s">
        <v>109</v>
      </c>
      <c r="AU132" s="139" t="s">
        <v>114</v>
      </c>
      <c r="AY132" s="13" t="s">
        <v>106</v>
      </c>
      <c r="BE132" s="140">
        <f t="shared" ref="BE132:BE139" si="4">IF(N132="základná",J132,0)</f>
        <v>0</v>
      </c>
      <c r="BF132" s="140">
        <f t="shared" ref="BF132:BF139" si="5">IF(N132="znížená",J132,0)</f>
        <v>0</v>
      </c>
      <c r="BG132" s="140">
        <f t="shared" ref="BG132:BG139" si="6">IF(N132="zákl. prenesená",J132,0)</f>
        <v>0</v>
      </c>
      <c r="BH132" s="140">
        <f t="shared" ref="BH132:BH139" si="7">IF(N132="zníž. prenesená",J132,0)</f>
        <v>0</v>
      </c>
      <c r="BI132" s="140">
        <f t="shared" ref="BI132:BI139" si="8">IF(N132="nulová",J132,0)</f>
        <v>0</v>
      </c>
      <c r="BJ132" s="13" t="s">
        <v>114</v>
      </c>
      <c r="BK132" s="140">
        <f t="shared" ref="BK132:BK139" si="9">ROUND(I132*H132,2)</f>
        <v>0</v>
      </c>
      <c r="BL132" s="13" t="s">
        <v>113</v>
      </c>
      <c r="BM132" s="139" t="s">
        <v>133</v>
      </c>
    </row>
    <row r="133" spans="2:65" s="1" customFormat="1" ht="21.75" customHeight="1">
      <c r="B133" s="127"/>
      <c r="C133" s="128" t="s">
        <v>134</v>
      </c>
      <c r="D133" s="128" t="s">
        <v>109</v>
      </c>
      <c r="E133" s="129" t="s">
        <v>135</v>
      </c>
      <c r="F133" s="130" t="s">
        <v>136</v>
      </c>
      <c r="G133" s="131" t="s">
        <v>137</v>
      </c>
      <c r="H133" s="132">
        <v>12</v>
      </c>
      <c r="I133" s="133"/>
      <c r="J133" s="133">
        <f t="shared" si="0"/>
        <v>0</v>
      </c>
      <c r="K133" s="134"/>
      <c r="L133" s="25"/>
      <c r="M133" s="135" t="s">
        <v>1</v>
      </c>
      <c r="N133" s="136" t="s">
        <v>33</v>
      </c>
      <c r="O133" s="137">
        <v>0.59799999999999998</v>
      </c>
      <c r="P133" s="137">
        <f t="shared" si="1"/>
        <v>7.1760000000000002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113</v>
      </c>
      <c r="AT133" s="139" t="s">
        <v>109</v>
      </c>
      <c r="AU133" s="139" t="s">
        <v>114</v>
      </c>
      <c r="AY133" s="13" t="s">
        <v>106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114</v>
      </c>
      <c r="BK133" s="140">
        <f t="shared" si="9"/>
        <v>0</v>
      </c>
      <c r="BL133" s="13" t="s">
        <v>113</v>
      </c>
      <c r="BM133" s="139" t="s">
        <v>138</v>
      </c>
    </row>
    <row r="134" spans="2:65" s="1" customFormat="1" ht="24.2" customHeight="1">
      <c r="B134" s="127"/>
      <c r="C134" s="128" t="s">
        <v>119</v>
      </c>
      <c r="D134" s="128" t="s">
        <v>109</v>
      </c>
      <c r="E134" s="129" t="s">
        <v>139</v>
      </c>
      <c r="F134" s="130" t="s">
        <v>140</v>
      </c>
      <c r="G134" s="131" t="s">
        <v>137</v>
      </c>
      <c r="H134" s="132">
        <v>96</v>
      </c>
      <c r="I134" s="133"/>
      <c r="J134" s="133">
        <f t="shared" si="0"/>
        <v>0</v>
      </c>
      <c r="K134" s="134"/>
      <c r="L134" s="25"/>
      <c r="M134" s="135" t="s">
        <v>1</v>
      </c>
      <c r="N134" s="136" t="s">
        <v>33</v>
      </c>
      <c r="O134" s="137">
        <v>7.0000000000000001E-3</v>
      </c>
      <c r="P134" s="137">
        <f t="shared" si="1"/>
        <v>0.67200000000000004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113</v>
      </c>
      <c r="AT134" s="139" t="s">
        <v>109</v>
      </c>
      <c r="AU134" s="139" t="s">
        <v>114</v>
      </c>
      <c r="AY134" s="13" t="s">
        <v>106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114</v>
      </c>
      <c r="BK134" s="140">
        <f t="shared" si="9"/>
        <v>0</v>
      </c>
      <c r="BL134" s="13" t="s">
        <v>113</v>
      </c>
      <c r="BM134" s="139" t="s">
        <v>141</v>
      </c>
    </row>
    <row r="135" spans="2:65" s="1" customFormat="1" ht="24.2" customHeight="1">
      <c r="B135" s="127"/>
      <c r="C135" s="128" t="s">
        <v>129</v>
      </c>
      <c r="D135" s="128" t="s">
        <v>109</v>
      </c>
      <c r="E135" s="129" t="s">
        <v>142</v>
      </c>
      <c r="F135" s="130" t="s">
        <v>143</v>
      </c>
      <c r="G135" s="131" t="s">
        <v>137</v>
      </c>
      <c r="H135" s="132">
        <v>12</v>
      </c>
      <c r="I135" s="133"/>
      <c r="J135" s="133">
        <f t="shared" si="0"/>
        <v>0</v>
      </c>
      <c r="K135" s="134"/>
      <c r="L135" s="25"/>
      <c r="M135" s="135" t="s">
        <v>1</v>
      </c>
      <c r="N135" s="136" t="s">
        <v>33</v>
      </c>
      <c r="O135" s="137">
        <v>0.89</v>
      </c>
      <c r="P135" s="137">
        <f t="shared" si="1"/>
        <v>10.68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113</v>
      </c>
      <c r="AT135" s="139" t="s">
        <v>109</v>
      </c>
      <c r="AU135" s="139" t="s">
        <v>114</v>
      </c>
      <c r="AY135" s="13" t="s">
        <v>106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114</v>
      </c>
      <c r="BK135" s="140">
        <f t="shared" si="9"/>
        <v>0</v>
      </c>
      <c r="BL135" s="13" t="s">
        <v>113</v>
      </c>
      <c r="BM135" s="139" t="s">
        <v>144</v>
      </c>
    </row>
    <row r="136" spans="2:65" s="1" customFormat="1" ht="24.2" customHeight="1">
      <c r="B136" s="127"/>
      <c r="C136" s="128" t="s">
        <v>128</v>
      </c>
      <c r="D136" s="128" t="s">
        <v>109</v>
      </c>
      <c r="E136" s="129" t="s">
        <v>145</v>
      </c>
      <c r="F136" s="130" t="s">
        <v>146</v>
      </c>
      <c r="G136" s="131" t="s">
        <v>137</v>
      </c>
      <c r="H136" s="132">
        <v>24</v>
      </c>
      <c r="I136" s="133"/>
      <c r="J136" s="133">
        <f t="shared" si="0"/>
        <v>0</v>
      </c>
      <c r="K136" s="134"/>
      <c r="L136" s="25"/>
      <c r="M136" s="135" t="s">
        <v>1</v>
      </c>
      <c r="N136" s="136" t="s">
        <v>33</v>
      </c>
      <c r="O136" s="137">
        <v>0.1</v>
      </c>
      <c r="P136" s="137">
        <f t="shared" si="1"/>
        <v>2.4000000000000004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113</v>
      </c>
      <c r="AT136" s="139" t="s">
        <v>109</v>
      </c>
      <c r="AU136" s="139" t="s">
        <v>114</v>
      </c>
      <c r="AY136" s="13" t="s">
        <v>106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114</v>
      </c>
      <c r="BK136" s="140">
        <f t="shared" si="9"/>
        <v>0</v>
      </c>
      <c r="BL136" s="13" t="s">
        <v>113</v>
      </c>
      <c r="BM136" s="139" t="s">
        <v>147</v>
      </c>
    </row>
    <row r="137" spans="2:65" s="1" customFormat="1" ht="24.2" customHeight="1">
      <c r="B137" s="127"/>
      <c r="C137" s="128" t="s">
        <v>148</v>
      </c>
      <c r="D137" s="128" t="s">
        <v>109</v>
      </c>
      <c r="E137" s="129" t="s">
        <v>149</v>
      </c>
      <c r="F137" s="130" t="s">
        <v>150</v>
      </c>
      <c r="G137" s="131" t="s">
        <v>137</v>
      </c>
      <c r="H137" s="132">
        <v>12</v>
      </c>
      <c r="I137" s="133"/>
      <c r="J137" s="133">
        <f t="shared" si="0"/>
        <v>0</v>
      </c>
      <c r="K137" s="134"/>
      <c r="L137" s="25"/>
      <c r="M137" s="135" t="s">
        <v>1</v>
      </c>
      <c r="N137" s="136" t="s">
        <v>33</v>
      </c>
      <c r="O137" s="137">
        <v>0.14899999999999999</v>
      </c>
      <c r="P137" s="137">
        <f t="shared" si="1"/>
        <v>1.7879999999999998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113</v>
      </c>
      <c r="AT137" s="139" t="s">
        <v>109</v>
      </c>
      <c r="AU137" s="139" t="s">
        <v>114</v>
      </c>
      <c r="AY137" s="13" t="s">
        <v>106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114</v>
      </c>
      <c r="BK137" s="140">
        <f t="shared" si="9"/>
        <v>0</v>
      </c>
      <c r="BL137" s="13" t="s">
        <v>113</v>
      </c>
      <c r="BM137" s="139" t="s">
        <v>151</v>
      </c>
    </row>
    <row r="138" spans="2:65" s="1" customFormat="1" ht="24.2" customHeight="1">
      <c r="B138" s="127"/>
      <c r="C138" s="128" t="s">
        <v>133</v>
      </c>
      <c r="D138" s="128" t="s">
        <v>109</v>
      </c>
      <c r="E138" s="129" t="s">
        <v>152</v>
      </c>
      <c r="F138" s="130" t="s">
        <v>153</v>
      </c>
      <c r="G138" s="131" t="s">
        <v>137</v>
      </c>
      <c r="H138" s="132">
        <v>12</v>
      </c>
      <c r="I138" s="133"/>
      <c r="J138" s="133">
        <f t="shared" si="0"/>
        <v>0</v>
      </c>
      <c r="K138" s="134"/>
      <c r="L138" s="25"/>
      <c r="M138" s="135" t="s">
        <v>1</v>
      </c>
      <c r="N138" s="136" t="s">
        <v>33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113</v>
      </c>
      <c r="AT138" s="139" t="s">
        <v>109</v>
      </c>
      <c r="AU138" s="139" t="s">
        <v>114</v>
      </c>
      <c r="AY138" s="13" t="s">
        <v>106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114</v>
      </c>
      <c r="BK138" s="140">
        <f t="shared" si="9"/>
        <v>0</v>
      </c>
      <c r="BL138" s="13" t="s">
        <v>113</v>
      </c>
      <c r="BM138" s="139" t="s">
        <v>154</v>
      </c>
    </row>
    <row r="139" spans="2:65" s="1" customFormat="1" ht="16.5" customHeight="1">
      <c r="B139" s="127"/>
      <c r="C139" s="128" t="s">
        <v>155</v>
      </c>
      <c r="D139" s="128" t="s">
        <v>109</v>
      </c>
      <c r="E139" s="129" t="s">
        <v>156</v>
      </c>
      <c r="F139" s="130" t="s">
        <v>157</v>
      </c>
      <c r="G139" s="131" t="s">
        <v>158</v>
      </c>
      <c r="H139" s="132">
        <v>4</v>
      </c>
      <c r="I139" s="133"/>
      <c r="J139" s="133">
        <f t="shared" si="0"/>
        <v>0</v>
      </c>
      <c r="K139" s="134"/>
      <c r="L139" s="25"/>
      <c r="M139" s="135" t="s">
        <v>1</v>
      </c>
      <c r="N139" s="136" t="s">
        <v>33</v>
      </c>
      <c r="O139" s="137">
        <v>0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113</v>
      </c>
      <c r="AT139" s="139" t="s">
        <v>109</v>
      </c>
      <c r="AU139" s="139" t="s">
        <v>114</v>
      </c>
      <c r="AY139" s="13" t="s">
        <v>106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114</v>
      </c>
      <c r="BK139" s="140">
        <f t="shared" si="9"/>
        <v>0</v>
      </c>
      <c r="BL139" s="13" t="s">
        <v>113</v>
      </c>
      <c r="BM139" s="139" t="s">
        <v>159</v>
      </c>
    </row>
    <row r="140" spans="2:65" s="11" customFormat="1" ht="22.9" customHeight="1">
      <c r="B140" s="116"/>
      <c r="D140" s="117" t="s">
        <v>66</v>
      </c>
      <c r="E140" s="125" t="s">
        <v>160</v>
      </c>
      <c r="F140" s="125" t="s">
        <v>161</v>
      </c>
      <c r="J140" s="126">
        <f>BK140</f>
        <v>0</v>
      </c>
      <c r="L140" s="116"/>
      <c r="M140" s="120"/>
      <c r="P140" s="121">
        <f>P141</f>
        <v>59.112000000000002</v>
      </c>
      <c r="R140" s="121">
        <f>R141</f>
        <v>0</v>
      </c>
      <c r="T140" s="122">
        <f>T141</f>
        <v>0</v>
      </c>
      <c r="AR140" s="117" t="s">
        <v>75</v>
      </c>
      <c r="AT140" s="123" t="s">
        <v>66</v>
      </c>
      <c r="AU140" s="123" t="s">
        <v>75</v>
      </c>
      <c r="AY140" s="117" t="s">
        <v>106</v>
      </c>
      <c r="BK140" s="124">
        <f>BK141</f>
        <v>0</v>
      </c>
    </row>
    <row r="141" spans="2:65" s="1" customFormat="1" ht="24.2" customHeight="1">
      <c r="B141" s="127"/>
      <c r="C141" s="128" t="s">
        <v>138</v>
      </c>
      <c r="D141" s="128" t="s">
        <v>109</v>
      </c>
      <c r="E141" s="129" t="s">
        <v>162</v>
      </c>
      <c r="F141" s="130" t="s">
        <v>163</v>
      </c>
      <c r="G141" s="131" t="s">
        <v>137</v>
      </c>
      <c r="H141" s="132">
        <v>24</v>
      </c>
      <c r="I141" s="133"/>
      <c r="J141" s="133">
        <f>ROUND(I141*H141,2)</f>
        <v>0</v>
      </c>
      <c r="K141" s="134"/>
      <c r="L141" s="25"/>
      <c r="M141" s="135" t="s">
        <v>1</v>
      </c>
      <c r="N141" s="136" t="s">
        <v>33</v>
      </c>
      <c r="O141" s="137">
        <v>2.4630000000000001</v>
      </c>
      <c r="P141" s="137">
        <f>O141*H141</f>
        <v>59.112000000000002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113</v>
      </c>
      <c r="AT141" s="139" t="s">
        <v>109</v>
      </c>
      <c r="AU141" s="139" t="s">
        <v>114</v>
      </c>
      <c r="AY141" s="13" t="s">
        <v>106</v>
      </c>
      <c r="BE141" s="140">
        <f>IF(N141="základná",J141,0)</f>
        <v>0</v>
      </c>
      <c r="BF141" s="140">
        <f>IF(N141="znížená",J141,0)</f>
        <v>0</v>
      </c>
      <c r="BG141" s="140">
        <f>IF(N141="zákl. prenesená",J141,0)</f>
        <v>0</v>
      </c>
      <c r="BH141" s="140">
        <f>IF(N141="zníž. prenesená",J141,0)</f>
        <v>0</v>
      </c>
      <c r="BI141" s="140">
        <f>IF(N141="nulová",J141,0)</f>
        <v>0</v>
      </c>
      <c r="BJ141" s="13" t="s">
        <v>114</v>
      </c>
      <c r="BK141" s="140">
        <f>ROUND(I141*H141,2)</f>
        <v>0</v>
      </c>
      <c r="BL141" s="13" t="s">
        <v>113</v>
      </c>
      <c r="BM141" s="139" t="s">
        <v>164</v>
      </c>
    </row>
    <row r="142" spans="2:65" s="11" customFormat="1" ht="25.9" customHeight="1">
      <c r="B142" s="116"/>
      <c r="D142" s="117" t="s">
        <v>66</v>
      </c>
      <c r="E142" s="118" t="s">
        <v>165</v>
      </c>
      <c r="F142" s="118" t="s">
        <v>166</v>
      </c>
      <c r="J142" s="119">
        <f>BK142</f>
        <v>0</v>
      </c>
      <c r="L142" s="116"/>
      <c r="M142" s="120"/>
      <c r="P142" s="121">
        <f>P143+P147</f>
        <v>24.619479399999999</v>
      </c>
      <c r="R142" s="121">
        <f>R143+R147</f>
        <v>0.1176107</v>
      </c>
      <c r="T142" s="122">
        <f>T143+T147</f>
        <v>0</v>
      </c>
      <c r="AR142" s="117" t="s">
        <v>114</v>
      </c>
      <c r="AT142" s="123" t="s">
        <v>66</v>
      </c>
      <c r="AU142" s="123" t="s">
        <v>67</v>
      </c>
      <c r="AY142" s="117" t="s">
        <v>106</v>
      </c>
      <c r="BK142" s="124">
        <f>BK143+BK147</f>
        <v>0</v>
      </c>
    </row>
    <row r="143" spans="2:65" s="11" customFormat="1" ht="22.9" customHeight="1">
      <c r="B143" s="116"/>
      <c r="D143" s="117" t="s">
        <v>66</v>
      </c>
      <c r="E143" s="125" t="s">
        <v>167</v>
      </c>
      <c r="F143" s="125" t="s">
        <v>168</v>
      </c>
      <c r="J143" s="126">
        <f>BK143</f>
        <v>0</v>
      </c>
      <c r="L143" s="116"/>
      <c r="M143" s="120"/>
      <c r="P143" s="121">
        <f>SUM(P144:P146)</f>
        <v>11.8676794</v>
      </c>
      <c r="R143" s="121">
        <f>SUM(R144:R146)</f>
        <v>0.1111335</v>
      </c>
      <c r="T143" s="122">
        <f>SUM(T144:T146)</f>
        <v>0</v>
      </c>
      <c r="AR143" s="117" t="s">
        <v>114</v>
      </c>
      <c r="AT143" s="123" t="s">
        <v>66</v>
      </c>
      <c r="AU143" s="123" t="s">
        <v>75</v>
      </c>
      <c r="AY143" s="117" t="s">
        <v>106</v>
      </c>
      <c r="BK143" s="124">
        <f>SUM(BK144:BK146)</f>
        <v>0</v>
      </c>
    </row>
    <row r="144" spans="2:65" s="1" customFormat="1" ht="16.5" customHeight="1">
      <c r="B144" s="127"/>
      <c r="C144" s="128" t="s">
        <v>169</v>
      </c>
      <c r="D144" s="128" t="s">
        <v>109</v>
      </c>
      <c r="E144" s="129" t="s">
        <v>170</v>
      </c>
      <c r="F144" s="130" t="s">
        <v>171</v>
      </c>
      <c r="G144" s="131" t="s">
        <v>112</v>
      </c>
      <c r="H144" s="132">
        <v>17.23</v>
      </c>
      <c r="I144" s="133"/>
      <c r="J144" s="133">
        <f>ROUND(I144*H144,2)</f>
        <v>0</v>
      </c>
      <c r="K144" s="134"/>
      <c r="L144" s="25"/>
      <c r="M144" s="135" t="s">
        <v>1</v>
      </c>
      <c r="N144" s="136" t="s">
        <v>33</v>
      </c>
      <c r="O144" s="137">
        <v>0.08</v>
      </c>
      <c r="P144" s="137">
        <f>O144*H144</f>
        <v>1.3784000000000001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141</v>
      </c>
      <c r="AT144" s="139" t="s">
        <v>109</v>
      </c>
      <c r="AU144" s="139" t="s">
        <v>114</v>
      </c>
      <c r="AY144" s="13" t="s">
        <v>106</v>
      </c>
      <c r="BE144" s="140">
        <f>IF(N144="základná",J144,0)</f>
        <v>0</v>
      </c>
      <c r="BF144" s="140">
        <f>IF(N144="znížená",J144,0)</f>
        <v>0</v>
      </c>
      <c r="BG144" s="140">
        <f>IF(N144="zákl. prenesená",J144,0)</f>
        <v>0</v>
      </c>
      <c r="BH144" s="140">
        <f>IF(N144="zníž. prenesená",J144,0)</f>
        <v>0</v>
      </c>
      <c r="BI144" s="140">
        <f>IF(N144="nulová",J144,0)</f>
        <v>0</v>
      </c>
      <c r="BJ144" s="13" t="s">
        <v>114</v>
      </c>
      <c r="BK144" s="140">
        <f>ROUND(I144*H144,2)</f>
        <v>0</v>
      </c>
      <c r="BL144" s="13" t="s">
        <v>141</v>
      </c>
      <c r="BM144" s="139" t="s">
        <v>172</v>
      </c>
    </row>
    <row r="145" spans="2:65" s="1" customFormat="1" ht="21.75" customHeight="1">
      <c r="B145" s="127"/>
      <c r="C145" s="128" t="s">
        <v>141</v>
      </c>
      <c r="D145" s="128" t="s">
        <v>109</v>
      </c>
      <c r="E145" s="129" t="s">
        <v>173</v>
      </c>
      <c r="F145" s="130" t="s">
        <v>174</v>
      </c>
      <c r="G145" s="131" t="s">
        <v>112</v>
      </c>
      <c r="H145" s="132">
        <v>17.23</v>
      </c>
      <c r="I145" s="133"/>
      <c r="J145" s="133">
        <f>ROUND(I145*H145,2)</f>
        <v>0</v>
      </c>
      <c r="K145" s="134"/>
      <c r="L145" s="25"/>
      <c r="M145" s="135" t="s">
        <v>1</v>
      </c>
      <c r="N145" s="136" t="s">
        <v>33</v>
      </c>
      <c r="O145" s="137">
        <v>0.60877999999999999</v>
      </c>
      <c r="P145" s="137">
        <f>O145*H145</f>
        <v>10.489279400000001</v>
      </c>
      <c r="Q145" s="137">
        <v>6.45E-3</v>
      </c>
      <c r="R145" s="137">
        <f>Q145*H145</f>
        <v>0.1111335</v>
      </c>
      <c r="S145" s="137">
        <v>0</v>
      </c>
      <c r="T145" s="138">
        <f>S145*H145</f>
        <v>0</v>
      </c>
      <c r="AR145" s="139" t="s">
        <v>141</v>
      </c>
      <c r="AT145" s="139" t="s">
        <v>109</v>
      </c>
      <c r="AU145" s="139" t="s">
        <v>114</v>
      </c>
      <c r="AY145" s="13" t="s">
        <v>106</v>
      </c>
      <c r="BE145" s="140">
        <f>IF(N145="základná",J145,0)</f>
        <v>0</v>
      </c>
      <c r="BF145" s="140">
        <f>IF(N145="znížená",J145,0)</f>
        <v>0</v>
      </c>
      <c r="BG145" s="140">
        <f>IF(N145="zákl. prenesená",J145,0)</f>
        <v>0</v>
      </c>
      <c r="BH145" s="140">
        <f>IF(N145="zníž. prenesená",J145,0)</f>
        <v>0</v>
      </c>
      <c r="BI145" s="140">
        <f>IF(N145="nulová",J145,0)</f>
        <v>0</v>
      </c>
      <c r="BJ145" s="13" t="s">
        <v>114</v>
      </c>
      <c r="BK145" s="140">
        <f>ROUND(I145*H145,2)</f>
        <v>0</v>
      </c>
      <c r="BL145" s="13" t="s">
        <v>141</v>
      </c>
      <c r="BM145" s="139" t="s">
        <v>175</v>
      </c>
    </row>
    <row r="146" spans="2:65" s="1" customFormat="1" ht="24.2" customHeight="1">
      <c r="B146" s="127"/>
      <c r="C146" s="128" t="s">
        <v>176</v>
      </c>
      <c r="D146" s="128" t="s">
        <v>109</v>
      </c>
      <c r="E146" s="129" t="s">
        <v>177</v>
      </c>
      <c r="F146" s="130" t="s">
        <v>178</v>
      </c>
      <c r="G146" s="131" t="s">
        <v>179</v>
      </c>
      <c r="H146" s="132">
        <v>30.484999999999999</v>
      </c>
      <c r="I146" s="133"/>
      <c r="J146" s="133">
        <f>ROUND(I146*H146,2)</f>
        <v>0</v>
      </c>
      <c r="K146" s="134"/>
      <c r="L146" s="25"/>
      <c r="M146" s="135" t="s">
        <v>1</v>
      </c>
      <c r="N146" s="136" t="s">
        <v>33</v>
      </c>
      <c r="O146" s="137">
        <v>0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141</v>
      </c>
      <c r="AT146" s="139" t="s">
        <v>109</v>
      </c>
      <c r="AU146" s="139" t="s">
        <v>114</v>
      </c>
      <c r="AY146" s="13" t="s">
        <v>106</v>
      </c>
      <c r="BE146" s="140">
        <f>IF(N146="základná",J146,0)</f>
        <v>0</v>
      </c>
      <c r="BF146" s="140">
        <f>IF(N146="znížená",J146,0)</f>
        <v>0</v>
      </c>
      <c r="BG146" s="140">
        <f>IF(N146="zákl. prenesená",J146,0)</f>
        <v>0</v>
      </c>
      <c r="BH146" s="140">
        <f>IF(N146="zníž. prenesená",J146,0)</f>
        <v>0</v>
      </c>
      <c r="BI146" s="140">
        <f>IF(N146="nulová",J146,0)</f>
        <v>0</v>
      </c>
      <c r="BJ146" s="13" t="s">
        <v>114</v>
      </c>
      <c r="BK146" s="140">
        <f>ROUND(I146*H146,2)</f>
        <v>0</v>
      </c>
      <c r="BL146" s="13" t="s">
        <v>141</v>
      </c>
      <c r="BM146" s="139" t="s">
        <v>180</v>
      </c>
    </row>
    <row r="147" spans="2:65" s="11" customFormat="1" ht="22.9" customHeight="1">
      <c r="B147" s="116"/>
      <c r="D147" s="117" t="s">
        <v>66</v>
      </c>
      <c r="E147" s="125" t="s">
        <v>181</v>
      </c>
      <c r="F147" s="125" t="s">
        <v>182</v>
      </c>
      <c r="J147" s="126">
        <f>BK147</f>
        <v>0</v>
      </c>
      <c r="L147" s="116"/>
      <c r="M147" s="120"/>
      <c r="P147" s="121">
        <f>SUM(P148:P150)</f>
        <v>12.751799999999999</v>
      </c>
      <c r="R147" s="121">
        <f>SUM(R148:R150)</f>
        <v>6.4772000000000007E-3</v>
      </c>
      <c r="T147" s="122">
        <f>SUM(T148:T150)</f>
        <v>0</v>
      </c>
      <c r="AR147" s="117" t="s">
        <v>114</v>
      </c>
      <c r="AT147" s="123" t="s">
        <v>66</v>
      </c>
      <c r="AU147" s="123" t="s">
        <v>75</v>
      </c>
      <c r="AY147" s="117" t="s">
        <v>106</v>
      </c>
      <c r="BK147" s="124">
        <f>SUM(BK148:BK150)</f>
        <v>0</v>
      </c>
    </row>
    <row r="148" spans="2:65" s="1" customFormat="1" ht="33" customHeight="1">
      <c r="B148" s="127"/>
      <c r="C148" s="128" t="s">
        <v>144</v>
      </c>
      <c r="D148" s="128" t="s">
        <v>109</v>
      </c>
      <c r="E148" s="129" t="s">
        <v>183</v>
      </c>
      <c r="F148" s="130" t="s">
        <v>184</v>
      </c>
      <c r="G148" s="131" t="s">
        <v>112</v>
      </c>
      <c r="H148" s="132">
        <v>20</v>
      </c>
      <c r="I148" s="133"/>
      <c r="J148" s="133">
        <f>ROUND(I148*H148,2)</f>
        <v>0</v>
      </c>
      <c r="K148" s="134"/>
      <c r="L148" s="25"/>
      <c r="M148" s="135" t="s">
        <v>1</v>
      </c>
      <c r="N148" s="136" t="s">
        <v>33</v>
      </c>
      <c r="O148" s="137">
        <v>0.115</v>
      </c>
      <c r="P148" s="137">
        <f>O148*H148</f>
        <v>2.3000000000000003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141</v>
      </c>
      <c r="AT148" s="139" t="s">
        <v>109</v>
      </c>
      <c r="AU148" s="139" t="s">
        <v>114</v>
      </c>
      <c r="AY148" s="13" t="s">
        <v>106</v>
      </c>
      <c r="BE148" s="140">
        <f>IF(N148="základná",J148,0)</f>
        <v>0</v>
      </c>
      <c r="BF148" s="140">
        <f>IF(N148="znížená",J148,0)</f>
        <v>0</v>
      </c>
      <c r="BG148" s="140">
        <f>IF(N148="zákl. prenesená",J148,0)</f>
        <v>0</v>
      </c>
      <c r="BH148" s="140">
        <f>IF(N148="zníž. prenesená",J148,0)</f>
        <v>0</v>
      </c>
      <c r="BI148" s="140">
        <f>IF(N148="nulová",J148,0)</f>
        <v>0</v>
      </c>
      <c r="BJ148" s="13" t="s">
        <v>114</v>
      </c>
      <c r="BK148" s="140">
        <f>ROUND(I148*H148,2)</f>
        <v>0</v>
      </c>
      <c r="BL148" s="13" t="s">
        <v>141</v>
      </c>
      <c r="BM148" s="139" t="s">
        <v>185</v>
      </c>
    </row>
    <row r="149" spans="2:65" s="1" customFormat="1" ht="24.2" customHeight="1">
      <c r="B149" s="127"/>
      <c r="C149" s="128" t="s">
        <v>186</v>
      </c>
      <c r="D149" s="128" t="s">
        <v>109</v>
      </c>
      <c r="E149" s="129" t="s">
        <v>187</v>
      </c>
      <c r="F149" s="130" t="s">
        <v>188</v>
      </c>
      <c r="G149" s="131" t="s">
        <v>112</v>
      </c>
      <c r="H149" s="132">
        <v>20</v>
      </c>
      <c r="I149" s="133"/>
      <c r="J149" s="133">
        <f>ROUND(I149*H149,2)</f>
        <v>0</v>
      </c>
      <c r="K149" s="134"/>
      <c r="L149" s="25"/>
      <c r="M149" s="135" t="s">
        <v>1</v>
      </c>
      <c r="N149" s="136" t="s">
        <v>33</v>
      </c>
      <c r="O149" s="137">
        <v>0.37444</v>
      </c>
      <c r="P149" s="137">
        <f>O149*H149</f>
        <v>7.4887999999999995</v>
      </c>
      <c r="Q149" s="137">
        <v>2.4252E-4</v>
      </c>
      <c r="R149" s="137">
        <f>Q149*H149</f>
        <v>4.8504000000000004E-3</v>
      </c>
      <c r="S149" s="137">
        <v>0</v>
      </c>
      <c r="T149" s="138">
        <f>S149*H149</f>
        <v>0</v>
      </c>
      <c r="AR149" s="139" t="s">
        <v>141</v>
      </c>
      <c r="AT149" s="139" t="s">
        <v>109</v>
      </c>
      <c r="AU149" s="139" t="s">
        <v>114</v>
      </c>
      <c r="AY149" s="13" t="s">
        <v>106</v>
      </c>
      <c r="BE149" s="140">
        <f>IF(N149="základná",J149,0)</f>
        <v>0</v>
      </c>
      <c r="BF149" s="140">
        <f>IF(N149="znížená",J149,0)</f>
        <v>0</v>
      </c>
      <c r="BG149" s="140">
        <f>IF(N149="zákl. prenesená",J149,0)</f>
        <v>0</v>
      </c>
      <c r="BH149" s="140">
        <f>IF(N149="zníž. prenesená",J149,0)</f>
        <v>0</v>
      </c>
      <c r="BI149" s="140">
        <f>IF(N149="nulová",J149,0)</f>
        <v>0</v>
      </c>
      <c r="BJ149" s="13" t="s">
        <v>114</v>
      </c>
      <c r="BK149" s="140">
        <f>ROUND(I149*H149,2)</f>
        <v>0</v>
      </c>
      <c r="BL149" s="13" t="s">
        <v>141</v>
      </c>
      <c r="BM149" s="139" t="s">
        <v>189</v>
      </c>
    </row>
    <row r="150" spans="2:65" s="1" customFormat="1" ht="24.2" customHeight="1">
      <c r="B150" s="127"/>
      <c r="C150" s="128" t="s">
        <v>147</v>
      </c>
      <c r="D150" s="128" t="s">
        <v>109</v>
      </c>
      <c r="E150" s="129" t="s">
        <v>190</v>
      </c>
      <c r="F150" s="130" t="s">
        <v>191</v>
      </c>
      <c r="G150" s="131" t="s">
        <v>112</v>
      </c>
      <c r="H150" s="132">
        <v>20</v>
      </c>
      <c r="I150" s="133"/>
      <c r="J150" s="133">
        <f>ROUND(I150*H150,2)</f>
        <v>0</v>
      </c>
      <c r="K150" s="134"/>
      <c r="L150" s="25"/>
      <c r="M150" s="146" t="s">
        <v>1</v>
      </c>
      <c r="N150" s="147" t="s">
        <v>33</v>
      </c>
      <c r="O150" s="148">
        <v>0.14815</v>
      </c>
      <c r="P150" s="148">
        <f>O150*H150</f>
        <v>2.9630000000000001</v>
      </c>
      <c r="Q150" s="148">
        <v>8.1340000000000004E-5</v>
      </c>
      <c r="R150" s="148">
        <f>Q150*H150</f>
        <v>1.6268000000000001E-3</v>
      </c>
      <c r="S150" s="148">
        <v>0</v>
      </c>
      <c r="T150" s="149">
        <f>S150*H150</f>
        <v>0</v>
      </c>
      <c r="AR150" s="139" t="s">
        <v>141</v>
      </c>
      <c r="AT150" s="139" t="s">
        <v>109</v>
      </c>
      <c r="AU150" s="139" t="s">
        <v>114</v>
      </c>
      <c r="AY150" s="13" t="s">
        <v>106</v>
      </c>
      <c r="BE150" s="140">
        <f>IF(N150="základná",J150,0)</f>
        <v>0</v>
      </c>
      <c r="BF150" s="140">
        <f>IF(N150="znížená",J150,0)</f>
        <v>0</v>
      </c>
      <c r="BG150" s="140">
        <f>IF(N150="zákl. prenesená",J150,0)</f>
        <v>0</v>
      </c>
      <c r="BH150" s="140">
        <f>IF(N150="zníž. prenesená",J150,0)</f>
        <v>0</v>
      </c>
      <c r="BI150" s="140">
        <f>IF(N150="nulová",J150,0)</f>
        <v>0</v>
      </c>
      <c r="BJ150" s="13" t="s">
        <v>114</v>
      </c>
      <c r="BK150" s="140">
        <f>ROUND(I150*H150,2)</f>
        <v>0</v>
      </c>
      <c r="BL150" s="13" t="s">
        <v>141</v>
      </c>
      <c r="BM150" s="139" t="s">
        <v>192</v>
      </c>
    </row>
    <row r="151" spans="2:65" s="1" customFormat="1" ht="6.95" customHeight="1">
      <c r="B151" s="40"/>
      <c r="C151" s="41"/>
      <c r="D151" s="41"/>
      <c r="E151" s="41"/>
      <c r="F151" s="41"/>
      <c r="G151" s="41"/>
      <c r="H151" s="41"/>
      <c r="I151" s="41"/>
      <c r="J151" s="41"/>
      <c r="K151" s="41"/>
      <c r="L151" s="25"/>
    </row>
  </sheetData>
  <autoFilter ref="C122:K150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Nagyová Františka</cp:lastModifiedBy>
  <cp:revision/>
  <dcterms:created xsi:type="dcterms:W3CDTF">2025-03-14T14:01:10Z</dcterms:created>
  <dcterms:modified xsi:type="dcterms:W3CDTF">2025-04-08T07:06:57Z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2025-04-08T07:00:49Z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7c095208-4f99-4f06-9790-1182403af8bb</vt:lpwstr>
  </property>
  <property fmtid="{D5CDD505-2E9C-101B-9397-08002B2CF9AE}" pid="8" name="MSIP_Label_c2332907-a3a7-49f7-8c30-bde89ea6dd47_ContentBits">
    <vt:lpwstr>0</vt:lpwstr>
  </property>
  <property fmtid="{D5CDD505-2E9C-101B-9397-08002B2CF9AE}" pid="9" name="MSIP_Label_c2332907-a3a7-49f7-8c30-bde89ea6dd47_Tag">
    <vt:lpwstr>10, 3, 0, 2</vt:lpwstr>
  </property>
</Properties>
</file>