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50" documentId="8_{1A9FEE42-B7A5-44D3-B8B1-ABB31C39B99B}" xr6:coauthVersionLast="47" xr6:coauthVersionMax="47" xr10:uidLastSave="{1797D97D-9672-4401-8825-F9E7AB39D2A9}"/>
  <bookViews>
    <workbookView xWindow="-108" yWindow="-108" windowWidth="30936" windowHeight="16896" activeTab="1" xr2:uid="{00000000-000D-0000-FFFF-FFFF00000000}"/>
  </bookViews>
  <sheets>
    <sheet name="Rekapitulácia stavby" sheetId="1" r:id="rId1"/>
    <sheet name="01 - Stavebné práce" sheetId="2" r:id="rId2"/>
  </sheets>
  <definedNames>
    <definedName name="_xlnm._FilterDatabase" localSheetId="1" hidden="1">'01 - Stavebné práce'!$C$135:$K$236</definedName>
    <definedName name="_xlnm.Print_Titles" localSheetId="1">'01 - Stavebné práce'!$135:$135</definedName>
    <definedName name="_xlnm.Print_Titles" localSheetId="0">'Rekapitulácia stavby'!$92:$92</definedName>
    <definedName name="_xlnm.Print_Area" localSheetId="1">'01 - Stavebné práce'!$C$4:$J$76,'01 - Stavebné práce'!$C$82:$J$117,'01 - Stavebné práce'!$C$123:$J$236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9" i="2" l="1"/>
  <c r="J140" i="2"/>
  <c r="J141" i="2"/>
  <c r="J142" i="2"/>
  <c r="J143" i="2"/>
  <c r="J144" i="2"/>
  <c r="J145" i="2"/>
  <c r="J146" i="2"/>
  <c r="J147" i="2"/>
  <c r="J39" i="2"/>
  <c r="J38" i="2"/>
  <c r="AY95" i="1" s="1"/>
  <c r="J37" i="2"/>
  <c r="AX95" i="1" s="1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T232" i="2" s="1"/>
  <c r="T231" i="2" s="1"/>
  <c r="R233" i="2"/>
  <c r="R232" i="2"/>
  <c r="R231" i="2" s="1"/>
  <c r="P233" i="2"/>
  <c r="P232" i="2" s="1"/>
  <c r="P231" i="2" s="1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F130" i="2"/>
  <c r="E128" i="2"/>
  <c r="J31" i="2"/>
  <c r="F89" i="2"/>
  <c r="E87" i="2"/>
  <c r="J24" i="2"/>
  <c r="E24" i="2"/>
  <c r="J133" i="2" s="1"/>
  <c r="J23" i="2"/>
  <c r="J21" i="2"/>
  <c r="E21" i="2"/>
  <c r="J91" i="2" s="1"/>
  <c r="J20" i="2"/>
  <c r="J18" i="2"/>
  <c r="E18" i="2"/>
  <c r="F133" i="2" s="1"/>
  <c r="J17" i="2"/>
  <c r="J15" i="2"/>
  <c r="E15" i="2"/>
  <c r="F132" i="2" s="1"/>
  <c r="J14" i="2"/>
  <c r="J130" i="2"/>
  <c r="E7" i="2"/>
  <c r="E126" i="2"/>
  <c r="L90" i="1"/>
  <c r="AM90" i="1"/>
  <c r="AM89" i="1"/>
  <c r="L89" i="1"/>
  <c r="AM87" i="1"/>
  <c r="L87" i="1"/>
  <c r="L85" i="1"/>
  <c r="BK236" i="2"/>
  <c r="J213" i="2"/>
  <c r="J209" i="2"/>
  <c r="BK203" i="2"/>
  <c r="J193" i="2"/>
  <c r="BK171" i="2"/>
  <c r="J159" i="2"/>
  <c r="BK149" i="2"/>
  <c r="J235" i="2"/>
  <c r="J218" i="2"/>
  <c r="J211" i="2"/>
  <c r="J205" i="2"/>
  <c r="BK199" i="2"/>
  <c r="BK192" i="2"/>
  <c r="J184" i="2"/>
  <c r="BK172" i="2"/>
  <c r="BK160" i="2"/>
  <c r="BK142" i="2"/>
  <c r="BK229" i="2"/>
  <c r="BK221" i="2"/>
  <c r="BK214" i="2"/>
  <c r="J196" i="2"/>
  <c r="BK191" i="2"/>
  <c r="BK178" i="2"/>
  <c r="BK174" i="2"/>
  <c r="BK166" i="2"/>
  <c r="J163" i="2"/>
  <c r="J149" i="2"/>
  <c r="J236" i="2"/>
  <c r="BK225" i="2"/>
  <c r="BK218" i="2"/>
  <c r="BK210" i="2"/>
  <c r="BK198" i="2"/>
  <c r="BK189" i="2"/>
  <c r="BK182" i="2"/>
  <c r="J179" i="2"/>
  <c r="BK175" i="2"/>
  <c r="J167" i="2"/>
  <c r="BK162" i="2"/>
  <c r="BK153" i="2"/>
  <c r="BK140" i="2"/>
  <c r="J229" i="2"/>
  <c r="BK216" i="2"/>
  <c r="J206" i="2"/>
  <c r="BK200" i="2"/>
  <c r="BK167" i="2"/>
  <c r="J153" i="2"/>
  <c r="J148" i="2"/>
  <c r="BK223" i="2"/>
  <c r="J210" i="2"/>
  <c r="BK204" i="2"/>
  <c r="J198" i="2"/>
  <c r="BK187" i="2"/>
  <c r="BK181" i="2"/>
  <c r="J166" i="2"/>
  <c r="BK157" i="2"/>
  <c r="J228" i="2"/>
  <c r="BK215" i="2"/>
  <c r="J208" i="2"/>
  <c r="J200" i="2"/>
  <c r="BK193" i="2"/>
  <c r="BK179" i="2"/>
  <c r="J175" i="2"/>
  <c r="BK169" i="2"/>
  <c r="J164" i="2"/>
  <c r="J157" i="2"/>
  <c r="BK143" i="2"/>
  <c r="BK139" i="2"/>
  <c r="J226" i="2"/>
  <c r="BK219" i="2"/>
  <c r="BK213" i="2"/>
  <c r="BK201" i="2"/>
  <c r="J195" i="2"/>
  <c r="J188" i="2"/>
  <c r="BK183" i="2"/>
  <c r="J178" i="2"/>
  <c r="J174" i="2"/>
  <c r="BK168" i="2"/>
  <c r="BK163" i="2"/>
  <c r="J154" i="2"/>
  <c r="BK148" i="2"/>
  <c r="BK228" i="2"/>
  <c r="J221" i="2"/>
  <c r="BK207" i="2"/>
  <c r="J201" i="2"/>
  <c r="J191" i="2"/>
  <c r="J160" i="2"/>
  <c r="J152" i="2"/>
  <c r="BK147" i="2"/>
  <c r="J233" i="2"/>
  <c r="J214" i="2"/>
  <c r="BK208" i="2"/>
  <c r="J202" i="2"/>
  <c r="BK197" i="2"/>
  <c r="J189" i="2"/>
  <c r="J182" i="2"/>
  <c r="J171" i="2"/>
  <c r="BK158" i="2"/>
  <c r="J225" i="2"/>
  <c r="J219" i="2"/>
  <c r="BK211" i="2"/>
  <c r="BK206" i="2"/>
  <c r="J197" i="2"/>
  <c r="BK184" i="2"/>
  <c r="BK177" i="2"/>
  <c r="BK173" i="2"/>
  <c r="J168" i="2"/>
  <c r="J162" i="2"/>
  <c r="BK144" i="2"/>
  <c r="BK233" i="2"/>
  <c r="J223" i="2"/>
  <c r="J215" i="2"/>
  <c r="BK209" i="2"/>
  <c r="BK194" i="2"/>
  <c r="J187" i="2"/>
  <c r="J181" i="2"/>
  <c r="BK176" i="2"/>
  <c r="J173" i="2"/>
  <c r="BK159" i="2"/>
  <c r="BK152" i="2"/>
  <c r="BK235" i="2"/>
  <c r="BK226" i="2"/>
  <c r="J212" i="2"/>
  <c r="J204" i="2"/>
  <c r="BK195" i="2"/>
  <c r="BK186" i="2"/>
  <c r="BK151" i="2"/>
  <c r="BK230" i="2"/>
  <c r="BK212" i="2"/>
  <c r="J203" i="2"/>
  <c r="BK196" i="2"/>
  <c r="BK188" i="2"/>
  <c r="J180" i="2"/>
  <c r="J165" i="2"/>
  <c r="BK146" i="2"/>
  <c r="AS94" i="1"/>
  <c r="BK222" i="2"/>
  <c r="J207" i="2"/>
  <c r="BK202" i="2"/>
  <c r="J194" i="2"/>
  <c r="J183" i="2"/>
  <c r="J176" i="2"/>
  <c r="J172" i="2"/>
  <c r="BK165" i="2"/>
  <c r="BK154" i="2"/>
  <c r="BK141" i="2"/>
  <c r="J230" i="2"/>
  <c r="J222" i="2"/>
  <c r="J216" i="2"/>
  <c r="BK205" i="2"/>
  <c r="J199" i="2"/>
  <c r="J192" i="2"/>
  <c r="J186" i="2"/>
  <c r="BK180" i="2"/>
  <c r="J177" i="2"/>
  <c r="J169" i="2"/>
  <c r="BK164" i="2"/>
  <c r="J158" i="2"/>
  <c r="J151" i="2"/>
  <c r="BK145" i="2"/>
  <c r="R138" i="2" l="1"/>
  <c r="R137" i="2" s="1"/>
  <c r="R150" i="2"/>
  <c r="R156" i="2"/>
  <c r="P161" i="2"/>
  <c r="T161" i="2"/>
  <c r="P170" i="2"/>
  <c r="R185" i="2"/>
  <c r="R190" i="2"/>
  <c r="BK220" i="2"/>
  <c r="J220" i="2" s="1"/>
  <c r="J107" i="2" s="1"/>
  <c r="BK224" i="2"/>
  <c r="J224" i="2" s="1"/>
  <c r="J108" i="2" s="1"/>
  <c r="T227" i="2"/>
  <c r="P138" i="2"/>
  <c r="BK150" i="2"/>
  <c r="J150" i="2"/>
  <c r="J99" i="2" s="1"/>
  <c r="T150" i="2"/>
  <c r="P156" i="2"/>
  <c r="T156" i="2"/>
  <c r="R161" i="2"/>
  <c r="T170" i="2"/>
  <c r="P185" i="2"/>
  <c r="P190" i="2"/>
  <c r="P217" i="2"/>
  <c r="T220" i="2"/>
  <c r="R224" i="2"/>
  <c r="R227" i="2"/>
  <c r="P234" i="2"/>
  <c r="BK138" i="2"/>
  <c r="BK137" i="2" s="1"/>
  <c r="T138" i="2"/>
  <c r="T137" i="2"/>
  <c r="P150" i="2"/>
  <c r="BK156" i="2"/>
  <c r="J156" i="2" s="1"/>
  <c r="J101" i="2" s="1"/>
  <c r="BK161" i="2"/>
  <c r="J161" i="2" s="1"/>
  <c r="J102" i="2" s="1"/>
  <c r="BK170" i="2"/>
  <c r="J170" i="2" s="1"/>
  <c r="J103" i="2" s="1"/>
  <c r="R170" i="2"/>
  <c r="BK185" i="2"/>
  <c r="J185" i="2" s="1"/>
  <c r="J104" i="2" s="1"/>
  <c r="T185" i="2"/>
  <c r="T190" i="2"/>
  <c r="R217" i="2"/>
  <c r="P220" i="2"/>
  <c r="P224" i="2"/>
  <c r="T224" i="2"/>
  <c r="P227" i="2"/>
  <c r="BK234" i="2"/>
  <c r="J234" i="2"/>
  <c r="J112" i="2"/>
  <c r="R234" i="2"/>
  <c r="BK190" i="2"/>
  <c r="J190" i="2" s="1"/>
  <c r="J105" i="2" s="1"/>
  <c r="BK217" i="2"/>
  <c r="J217" i="2" s="1"/>
  <c r="J106" i="2" s="1"/>
  <c r="T217" i="2"/>
  <c r="R220" i="2"/>
  <c r="BK227" i="2"/>
  <c r="J227" i="2"/>
  <c r="J109" i="2" s="1"/>
  <c r="T234" i="2"/>
  <c r="BK232" i="2"/>
  <c r="J232" i="2"/>
  <c r="J111" i="2" s="1"/>
  <c r="F92" i="2"/>
  <c r="J132" i="2"/>
  <c r="BF141" i="2"/>
  <c r="BF142" i="2"/>
  <c r="BF145" i="2"/>
  <c r="BF146" i="2"/>
  <c r="BF147" i="2"/>
  <c r="BF149" i="2"/>
  <c r="BF157" i="2"/>
  <c r="BF159" i="2"/>
  <c r="BF160" i="2"/>
  <c r="BF166" i="2"/>
  <c r="BF169" i="2"/>
  <c r="BF173" i="2"/>
  <c r="BF184" i="2"/>
  <c r="BF186" i="2"/>
  <c r="BF187" i="2"/>
  <c r="BF191" i="2"/>
  <c r="BF194" i="2"/>
  <c r="BF196" i="2"/>
  <c r="BF203" i="2"/>
  <c r="BF206" i="2"/>
  <c r="BF210" i="2"/>
  <c r="BF221" i="2"/>
  <c r="BF222" i="2"/>
  <c r="BF229" i="2"/>
  <c r="BF235" i="2"/>
  <c r="BF236" i="2"/>
  <c r="E85" i="2"/>
  <c r="F91" i="2"/>
  <c r="BF139" i="2"/>
  <c r="BF153" i="2"/>
  <c r="BF162" i="2"/>
  <c r="BF163" i="2"/>
  <c r="BF171" i="2"/>
  <c r="BF172" i="2"/>
  <c r="BF175" i="2"/>
  <c r="BF178" i="2"/>
  <c r="BF183" i="2"/>
  <c r="BF189" i="2"/>
  <c r="BF198" i="2"/>
  <c r="BF199" i="2"/>
  <c r="BF201" i="2"/>
  <c r="BF205" i="2"/>
  <c r="BF213" i="2"/>
  <c r="BF214" i="2"/>
  <c r="BF215" i="2"/>
  <c r="BF223" i="2"/>
  <c r="BF226" i="2"/>
  <c r="J89" i="2"/>
  <c r="J92" i="2"/>
  <c r="BF140" i="2"/>
  <c r="BF143" i="2"/>
  <c r="BF148" i="2"/>
  <c r="BF154" i="2"/>
  <c r="BF164" i="2"/>
  <c r="BF165" i="2"/>
  <c r="BF167" i="2"/>
  <c r="BF174" i="2"/>
  <c r="BF176" i="2"/>
  <c r="BF179" i="2"/>
  <c r="BF181" i="2"/>
  <c r="BF182" i="2"/>
  <c r="BF192" i="2"/>
  <c r="BF195" i="2"/>
  <c r="BF197" i="2"/>
  <c r="BF202" i="2"/>
  <c r="BF207" i="2"/>
  <c r="BF208" i="2"/>
  <c r="BF209" i="2"/>
  <c r="BF216" i="2"/>
  <c r="BF219" i="2"/>
  <c r="BF225" i="2"/>
  <c r="BF228" i="2"/>
  <c r="BF230" i="2"/>
  <c r="BF233" i="2"/>
  <c r="BF144" i="2"/>
  <c r="BF151" i="2"/>
  <c r="BF152" i="2"/>
  <c r="BF158" i="2"/>
  <c r="BF168" i="2"/>
  <c r="BF177" i="2"/>
  <c r="BF180" i="2"/>
  <c r="BF188" i="2"/>
  <c r="BF193" i="2"/>
  <c r="BF200" i="2"/>
  <c r="BF204" i="2"/>
  <c r="BF211" i="2"/>
  <c r="BF212" i="2"/>
  <c r="BF218" i="2"/>
  <c r="J35" i="2"/>
  <c r="AV95" i="1" s="1"/>
  <c r="F38" i="2"/>
  <c r="BC95" i="1" s="1"/>
  <c r="BC94" i="1" s="1"/>
  <c r="W32" i="1" s="1"/>
  <c r="F39" i="2"/>
  <c r="BD95" i="1" s="1"/>
  <c r="BD94" i="1" s="1"/>
  <c r="W33" i="1" s="1"/>
  <c r="F35" i="2"/>
  <c r="AZ95" i="1" s="1"/>
  <c r="AZ94" i="1" s="1"/>
  <c r="W29" i="1" s="1"/>
  <c r="F37" i="2"/>
  <c r="BB95" i="1" s="1"/>
  <c r="BB94" i="1" s="1"/>
  <c r="AX94" i="1" s="1"/>
  <c r="P155" i="2" l="1"/>
  <c r="R155" i="2"/>
  <c r="T155" i="2"/>
  <c r="T136" i="2"/>
  <c r="P137" i="2"/>
  <c r="P136" i="2"/>
  <c r="AU95" i="1"/>
  <c r="R136" i="2"/>
  <c r="J138" i="2"/>
  <c r="J98" i="2" s="1"/>
  <c r="BK155" i="2"/>
  <c r="J155" i="2" s="1"/>
  <c r="J100" i="2" s="1"/>
  <c r="J137" i="2"/>
  <c r="J97" i="2" s="1"/>
  <c r="BK231" i="2"/>
  <c r="J231" i="2" s="1"/>
  <c r="J110" i="2" s="1"/>
  <c r="AU94" i="1"/>
  <c r="AV94" i="1"/>
  <c r="AK29" i="1" s="1"/>
  <c r="J36" i="2"/>
  <c r="AW95" i="1" s="1"/>
  <c r="AT95" i="1" s="1"/>
  <c r="AY94" i="1"/>
  <c r="W31" i="1"/>
  <c r="F36" i="2"/>
  <c r="BA95" i="1" s="1"/>
  <c r="BA94" i="1" s="1"/>
  <c r="W30" i="1" s="1"/>
  <c r="BK136" i="2" l="1"/>
  <c r="J136" i="2" s="1"/>
  <c r="J96" i="2" s="1"/>
  <c r="J30" i="2" s="1"/>
  <c r="J32" i="2" s="1"/>
  <c r="AG95" i="1" s="1"/>
  <c r="AG94" i="1" s="1"/>
  <c r="AK26" i="1" s="1"/>
  <c r="AW94" i="1"/>
  <c r="AK30" i="1" s="1"/>
  <c r="AK35" i="1" l="1"/>
  <c r="J41" i="2"/>
  <c r="AN95" i="1"/>
  <c r="AT94" i="1"/>
  <c r="J117" i="2"/>
  <c r="AN94" i="1" l="1"/>
</calcChain>
</file>

<file path=xl/sharedStrings.xml><?xml version="1.0" encoding="utf-8"?>
<sst xmlns="http://schemas.openxmlformats.org/spreadsheetml/2006/main" count="1544" uniqueCount="490">
  <si>
    <t>Export Komplet</t>
  </si>
  <si>
    <t/>
  </si>
  <si>
    <t>2.0</t>
  </si>
  <si>
    <t>False</t>
  </si>
  <si>
    <t>{ffaf653c-2a3f-4819-9d73-cd44dcd0d8a3}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</si>
  <si>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</si>
  <si>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</si>
  <si>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</si>
  <si>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</si>
  <si>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</si>
  <si>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</si>
  <si>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</si>
  <si>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</si>
  <si>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MHTH - Oprava strechy budovy laboratórií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</si>
  <si>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</si>
  <si>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</si>
  <si>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</si>
  <si>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</si>
  <si>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</si>
  <si>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</si>
  <si>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</si>
  <si>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</si>
  <si>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</si>
  <si>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</si>
  <si>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</si>
  <si>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</si>
  <si>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</si>
  <si>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</si>
  <si>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</si>
  <si>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</si>
  <si>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</si>
  <si>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</si>
  <si>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</si>
  <si>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</si>
  <si>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</si>
  <si>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</si>
  <si>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</si>
  <si>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</si>
  <si>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</si>
  <si>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</si>
  <si>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</si>
  <si>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</si>
  <si>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</si>
  <si>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</si>
  <si>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</si>
  <si>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</si>
  <si>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</si>
  <si>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</si>
  <si>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</si>
  <si>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</si>
  <si>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</si>
  <si>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</si>
  <si>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</si>
  <si>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</si>
  <si>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</si>
  <si>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</si>
  <si>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</si>
  <si>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</si>
  <si>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</si>
  <si>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</si>
  <si>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</si>
  <si>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</si>
  <si>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</si>
  <si>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</si>
  <si>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</si>
  <si>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</si>
  <si>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</si>
  <si>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</si>
  <si>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</si>
  <si>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</si>
  <si>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</si>
  <si>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</si>
  <si>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</si>
  <si>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Stavebné práce</t>
  </si>
  <si>
    <t>STA</t>
  </si>
  <si>
    <t>1</t>
  </si>
  <si>
    <t>{670288e4-4dde-472b-b458-63c56bd1a5c4}</t>
  </si>
  <si>
    <t>KRYCÍ LIST ROZPOČTU</t>
  </si>
  <si>
    <t>Objekt:</t>
  </si>
  <si>
    <t>01 - Stavebné práce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</si>
  <si>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</si>
  <si>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</si>
  <si>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</si>
  <si>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</si>
  <si>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</si>
  <si>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</si>
  <si>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</si>
  <si>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</si>
  <si>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</si>
  <si>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</si>
  <si>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</si>
  <si>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</si>
  <si>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</si>
  <si>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</si>
  <si>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</si>
  <si>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</si>
  <si>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</si>
  <si>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</si>
  <si>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</si>
  <si>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</si>
  <si>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</si>
  <si>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</si>
  <si>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VRN - Investičné náklady neobsiahnuté v cenách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</si>
  <si>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</si>
  <si>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</si>
  <si>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</si>
  <si>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</si>
  <si>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</si>
  <si>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</si>
  <si>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</si>
  <si>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</si>
  <si>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</si>
  <si>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</si>
  <si>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</si>
  <si>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</si>
  <si>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</si>
  <si>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</si>
  <si>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</si>
  <si>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</si>
  <si>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</si>
  <si>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</si>
  <si>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</si>
  <si>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</si>
  <si>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941941031.S</t>
  </si>
  <si>
    <t>Montáž lešenia ľahkého pracovného radového s podlahami šírky od 0,80 do 1,00 m, výšky do 10 m</t>
  </si>
  <si>
    <t>m2</t>
  </si>
  <si>
    <t>16</t>
  </si>
  <si>
    <t>2</t>
  </si>
  <si>
    <t>1340805888</t>
  </si>
  <si>
    <t>941941831.S</t>
  </si>
  <si>
    <t>Demontáž lešenia ľahkého pracovného radového s podlahami šírky nad 0,80 do 1,00 m, výšky do 10 m</t>
  </si>
  <si>
    <t>4</t>
  </si>
  <si>
    <t>-1364473905</t>
  </si>
  <si>
    <t>3</t>
  </si>
  <si>
    <t>944943299.S</t>
  </si>
  <si>
    <t xml:space="preserve">Denný prenájom pracovného resp. ochranného lešenia </t>
  </si>
  <si>
    <t>m</t>
  </si>
  <si>
    <t>-1849749760</t>
  </si>
  <si>
    <t>979081111.S</t>
  </si>
  <si>
    <t>Odvoz sutiny a vybúraných hmôt na skládku do 1 km</t>
  </si>
  <si>
    <t>t</t>
  </si>
  <si>
    <t>-1817240849</t>
  </si>
  <si>
    <t>5</t>
  </si>
  <si>
    <t>979081121.S</t>
  </si>
  <si>
    <t>Odvoz sutiny a vybúraných hmôt na skládku za každý ďalší 1 km</t>
  </si>
  <si>
    <t>1253073773</t>
  </si>
  <si>
    <t>6</t>
  </si>
  <si>
    <t>979082111.S</t>
  </si>
  <si>
    <t>Vnútrostavenisková doprava sutiny a vybúraných hmôt do 10 m</t>
  </si>
  <si>
    <t>-1341337610</t>
  </si>
  <si>
    <t>7</t>
  </si>
  <si>
    <t>979082121.S</t>
  </si>
  <si>
    <t>Vnútrostavenisková doprava sutiny a vybúraných hmôt za každých ďalších 5 m</t>
  </si>
  <si>
    <t>371542056</t>
  </si>
  <si>
    <t>8</t>
  </si>
  <si>
    <t>979089112.S</t>
  </si>
  <si>
    <t>Poplatok za skládku - drevo, sklo, plasty (17 02 ), ostatné</t>
  </si>
  <si>
    <t>1454669836</t>
  </si>
  <si>
    <t>979089212.S</t>
  </si>
  <si>
    <t>Poplatok za skládku - bitúmenové zmesi, uholný decht, dechtové výrobky (17 03 ), ostatné</t>
  </si>
  <si>
    <t>1482263342</t>
  </si>
  <si>
    <t>10</t>
  </si>
  <si>
    <t>979089312.S</t>
  </si>
  <si>
    <t>Poplatok za skládku - kovy (meď, bronz, mosadz atď.) (17 04 ), ostatné</t>
  </si>
  <si>
    <t>2104804672</t>
  </si>
  <si>
    <t>11</t>
  </si>
  <si>
    <t>979089713.S</t>
  </si>
  <si>
    <t>Prenájom kontajneru 7 m3</t>
  </si>
  <si>
    <t>ks</t>
  </si>
  <si>
    <t>-15568006</t>
  </si>
  <si>
    <t>99</t>
  </si>
  <si>
    <t>Presun hmôt HSV</t>
  </si>
  <si>
    <t>12</t>
  </si>
  <si>
    <t>998009001.S</t>
  </si>
  <si>
    <t>Presun hmôt lešenia pre budovy s výškou do 3,5 m</t>
  </si>
  <si>
    <t>157920604</t>
  </si>
  <si>
    <t>13</t>
  </si>
  <si>
    <t>998009009.S</t>
  </si>
  <si>
    <t>Príplatok za presun hmôt lešenia pre budovy s výškou do 3,5 m, za k.ď. začatých 3,5 m</t>
  </si>
  <si>
    <t>1156505198</t>
  </si>
  <si>
    <t>14</t>
  </si>
  <si>
    <t>998009010.S</t>
  </si>
  <si>
    <t>Príplatok za presun nad vymedzenú najväčšiu dopravnú vzdialenosť, lešenie, po stavenisku do 1 km</t>
  </si>
  <si>
    <t>-998903038</t>
  </si>
  <si>
    <t>15</t>
  </si>
  <si>
    <t>998009011.S</t>
  </si>
  <si>
    <t>Príplatok za presun nad vymedzenú najväčšiu dopravnú vzdialenosť, lešenie, po stavenisku k.ď. 1 km</t>
  </si>
  <si>
    <t>1213051502</t>
  </si>
  <si>
    <t>PSV</t>
  </si>
  <si>
    <t>Práce a dodávky PSV</t>
  </si>
  <si>
    <t>712</t>
  </si>
  <si>
    <t>Izolácie striech, povlakové krytiny</t>
  </si>
  <si>
    <t>712290020.S</t>
  </si>
  <si>
    <t>Zhotovenie parozábrany pre strechy šikmé do 30°</t>
  </si>
  <si>
    <t>-1201580548</t>
  </si>
  <si>
    <t>17</t>
  </si>
  <si>
    <t>M</t>
  </si>
  <si>
    <t>283230006700.S</t>
  </si>
  <si>
    <t>Parozábrana š. 1,5 m, hliníková vrstva s vystužujúcou mriežkou (180 g/m2)</t>
  </si>
  <si>
    <t>32</t>
  </si>
  <si>
    <t>2135490257</t>
  </si>
  <si>
    <t>18</t>
  </si>
  <si>
    <t>712400831.S</t>
  </si>
  <si>
    <t>Odstránenie povlakovej krytiny/izolácie na strechách šikmých do 30° jednovrstvovej,  -0,00600t</t>
  </si>
  <si>
    <t>402106132</t>
  </si>
  <si>
    <t>19</t>
  </si>
  <si>
    <t>998712102.S</t>
  </si>
  <si>
    <t>Presun hmôt pre izoláciu povlakovej krytiny v objektoch výšky nad 6 do 12 m</t>
  </si>
  <si>
    <t>2057620875</t>
  </si>
  <si>
    <t>713</t>
  </si>
  <si>
    <t>Izolácie tepelné</t>
  </si>
  <si>
    <t>713161630.S</t>
  </si>
  <si>
    <t>Zhotovenie nadkrokvovej izolácie s nakašírovanou fóliou a netkanou textíliou hr. 140-240 mm</t>
  </si>
  <si>
    <t>-1587870286</t>
  </si>
  <si>
    <t>21</t>
  </si>
  <si>
    <t>283750004800.S</t>
  </si>
  <si>
    <t>Nadkrokvová PIR izolácia hr. 140 mm s nakašírovanou fóliou a netkanou textíliou</t>
  </si>
  <si>
    <t>1444221311</t>
  </si>
  <si>
    <t>22</t>
  </si>
  <si>
    <t>311420001000.S</t>
  </si>
  <si>
    <t>Vrut systémový s dvojitým závitom 7x 330 mm</t>
  </si>
  <si>
    <t>-1611505012</t>
  </si>
  <si>
    <t>23</t>
  </si>
  <si>
    <t>283280003000.S</t>
  </si>
  <si>
    <t>Napojovací vodotesný samolepiaci pás pre riešenie detailov, š. 375 mm, dĺ. 10 m</t>
  </si>
  <si>
    <t>68579625</t>
  </si>
  <si>
    <t>24</t>
  </si>
  <si>
    <t>247710007710.S</t>
  </si>
  <si>
    <t>Pás tesniaci na báze gumy na utesnenie rohových a spojovacích škár pri aplikácii hydroizolácií, š. 120 mm</t>
  </si>
  <si>
    <t>1308363278</t>
  </si>
  <si>
    <t>25</t>
  </si>
  <si>
    <t>283280003100.S</t>
  </si>
  <si>
    <t>Fólia pre nezateplené časti strechy, š. 1,32 m, dĺ. 25 m</t>
  </si>
  <si>
    <t>-1463942271</t>
  </si>
  <si>
    <t>26</t>
  </si>
  <si>
    <t>631650000100.S</t>
  </si>
  <si>
    <t>Pás zo sklenej vlny hr. 50 mm pre šikmé strechy</t>
  </si>
  <si>
    <t>670669900</t>
  </si>
  <si>
    <t>27</t>
  </si>
  <si>
    <t>998713102.S</t>
  </si>
  <si>
    <t>Presun hmôt pre izolácie tepelné v objektoch výšky nad 6 m do 12 m</t>
  </si>
  <si>
    <t>622843887</t>
  </si>
  <si>
    <t>762</t>
  </si>
  <si>
    <t>Konštrukcie tesárske</t>
  </si>
  <si>
    <t>28</t>
  </si>
  <si>
    <t>762341003.S</t>
  </si>
  <si>
    <t>Montáž debnenia jednoduchých striech, na krokvy a kontralaty z dosiek s vetracou medzerou</t>
  </si>
  <si>
    <t>1936827008</t>
  </si>
  <si>
    <t>29</t>
  </si>
  <si>
    <t>605430000100</t>
  </si>
  <si>
    <t>Rezivo stavebné zo smreku - strešné laty impregnované hr. 30 mm, š. 50 mm, dĺ. 4000-5000 mm,</t>
  </si>
  <si>
    <t>m3</t>
  </si>
  <si>
    <t>-1092632702</t>
  </si>
  <si>
    <t>30</t>
  </si>
  <si>
    <t>605430000300</t>
  </si>
  <si>
    <t xml:space="preserve">Rezivo stavebné zo smreku - strešné laty impregnované hr. 40 mm, š. 60 mm, dĺ. 4000-5000 mm, </t>
  </si>
  <si>
    <t>-1886061681</t>
  </si>
  <si>
    <t>31</t>
  </si>
  <si>
    <t>762341004.S</t>
  </si>
  <si>
    <t>Montáž debnenia jednoduchých striech, na krokvy z dosiek na zraz - doplenie debnenia</t>
  </si>
  <si>
    <t>-621079962</t>
  </si>
  <si>
    <t>605110000100.S</t>
  </si>
  <si>
    <t>Dosky a fošne z mäkkého reziva neopracované neomietané akosť I</t>
  </si>
  <si>
    <t>-44978887</t>
  </si>
  <si>
    <t>33</t>
  </si>
  <si>
    <t>762341022.S</t>
  </si>
  <si>
    <t>Montáž debnenia odkvapov z tatranského profilu pre všetky druhy striech</t>
  </si>
  <si>
    <t>-2116226024</t>
  </si>
  <si>
    <t>34</t>
  </si>
  <si>
    <t>611920005700.S</t>
  </si>
  <si>
    <t>Drevený obklad tatranský profil, hrúbka 15 mm, šírka 96 mm, smrek, I. trieda</t>
  </si>
  <si>
    <t>-846789821</t>
  </si>
  <si>
    <t>35</t>
  </si>
  <si>
    <t>762341032.S</t>
  </si>
  <si>
    <t>Montáž debnenia štítových hrán z tatranského profilu pre všetky druhy striech</t>
  </si>
  <si>
    <t>-660509723</t>
  </si>
  <si>
    <t>36</t>
  </si>
  <si>
    <t>1133222765</t>
  </si>
  <si>
    <t>37</t>
  </si>
  <si>
    <t>762341811.S</t>
  </si>
  <si>
    <t>Demontáž debnenia striech rovných, oblúkových do 60° z dosiek hrubých, hobľovaných, -0,01600 t</t>
  </si>
  <si>
    <t>226247520</t>
  </si>
  <si>
    <t>38</t>
  </si>
  <si>
    <t>762351111.S</t>
  </si>
  <si>
    <t>Montáž nadstrešných konštrukcií na vyvýšenie strešných okien z hraneného reziva do 100 cm2</t>
  </si>
  <si>
    <t>-412925163</t>
  </si>
  <si>
    <t>39</t>
  </si>
  <si>
    <t>605410000200</t>
  </si>
  <si>
    <t xml:space="preserve">Rezivo stavebné zo smreku - dosky bočné triedené hr. 25 mm, š. 100-150 mm, dĺ. 4000-6000 mm, </t>
  </si>
  <si>
    <t>2045475497</t>
  </si>
  <si>
    <t>40</t>
  </si>
  <si>
    <t>762355899.S</t>
  </si>
  <si>
    <t>Demontáž vetracích komínkov - 0,0004 t</t>
  </si>
  <si>
    <t>-1638371188</t>
  </si>
  <si>
    <t>41</t>
  </si>
  <si>
    <t>998762102.S</t>
  </si>
  <si>
    <t>Presun hmôt pre konštrukcie tesárske v objektoch výšky do 12 m</t>
  </si>
  <si>
    <t>746004657</t>
  </si>
  <si>
    <t>763</t>
  </si>
  <si>
    <t>Konštrukcie - drevostavby</t>
  </si>
  <si>
    <t>42</t>
  </si>
  <si>
    <t>763161510.S</t>
  </si>
  <si>
    <t>Montáž SDK obkladu - kapotáže r. š. do 500 mm, 1x hrana s rohovou lištou, jednoduché opláštenie doskami hr. 12,5 mm</t>
  </si>
  <si>
    <t>57832908</t>
  </si>
  <si>
    <t>43</t>
  </si>
  <si>
    <t>590110002000.S</t>
  </si>
  <si>
    <t>Doska sadrokartónová štandardná A, hr. 12,5 mm</t>
  </si>
  <si>
    <t>714855150</t>
  </si>
  <si>
    <t>44</t>
  </si>
  <si>
    <t>763190010.S</t>
  </si>
  <si>
    <t>Úprava spojov medzi SDK konštrukciou a oknom prepáskovaním a pretmelením</t>
  </si>
  <si>
    <t>-1294156915</t>
  </si>
  <si>
    <t>45</t>
  </si>
  <si>
    <t>998763301.S</t>
  </si>
  <si>
    <t>Presun hmôt pre sadrokartónové konštrukcie v objektoch výšky do 7 m</t>
  </si>
  <si>
    <t>1100643566</t>
  </si>
  <si>
    <t>764</t>
  </si>
  <si>
    <t>Konštrukcie klampiarske</t>
  </si>
  <si>
    <t>46</t>
  </si>
  <si>
    <t>764171171.S</t>
  </si>
  <si>
    <t>Montáž komínu odvetrávacieho s krytom, priemer 110 mm, sklon strechy do 30°</t>
  </si>
  <si>
    <t>1363518285</t>
  </si>
  <si>
    <t>47</t>
  </si>
  <si>
    <t>3711</t>
  </si>
  <si>
    <t>Odvetrávací komín O 110/300</t>
  </si>
  <si>
    <t>508976952</t>
  </si>
  <si>
    <t>48</t>
  </si>
  <si>
    <t>764171860</t>
  </si>
  <si>
    <t>Krytina LINDAB Click, sklon strechy do 30°</t>
  </si>
  <si>
    <t>-1619500865</t>
  </si>
  <si>
    <t>49</t>
  </si>
  <si>
    <t>764171873</t>
  </si>
  <si>
    <t>Krytina LINDAB Click - hrebene z hrebenáčov s vetracím pásom, sklon strechy do 30°</t>
  </si>
  <si>
    <t>1165436103</t>
  </si>
  <si>
    <t>50</t>
  </si>
  <si>
    <t>764171882</t>
  </si>
  <si>
    <t>Krytina LINDAB Click - štítové lemovanie, sklon strechy do 30°</t>
  </si>
  <si>
    <t>72200984</t>
  </si>
  <si>
    <t>51</t>
  </si>
  <si>
    <t>764171885</t>
  </si>
  <si>
    <t>Krytina LINDAB Click - odkvapové lemovanie, sklon strechy do 30°</t>
  </si>
  <si>
    <t>-1509767423</t>
  </si>
  <si>
    <t>52</t>
  </si>
  <si>
    <t>764172128.S</t>
  </si>
  <si>
    <t>Lapač snehu rúrkový s konzolami, sklon strechy do 30°</t>
  </si>
  <si>
    <t>-1077573871</t>
  </si>
  <si>
    <t>53</t>
  </si>
  <si>
    <t>764173261.S</t>
  </si>
  <si>
    <t>Ukončenie hrebenáča - nárožie pozink farebný, sklon strechy do 30°</t>
  </si>
  <si>
    <t>297768176</t>
  </si>
  <si>
    <t>54</t>
  </si>
  <si>
    <t>764173711.S</t>
  </si>
  <si>
    <t>Ochranná vetracia mriežka proti hmyzu, šírky 80 mm</t>
  </si>
  <si>
    <t>1349957788</t>
  </si>
  <si>
    <t>55</t>
  </si>
  <si>
    <t>764351810.S</t>
  </si>
  <si>
    <t>Demontáž žľabov pododkvap. štvorhranných rovných, oblúkových, do 30° rš 250 a 330 mm,  -0,00347t</t>
  </si>
  <si>
    <t>287935691</t>
  </si>
  <si>
    <t>56</t>
  </si>
  <si>
    <t>764351836.S</t>
  </si>
  <si>
    <t>Demontáž háka so sklonom žľabu do 30°  -0,00009t</t>
  </si>
  <si>
    <t>117905852</t>
  </si>
  <si>
    <t>57</t>
  </si>
  <si>
    <t>764359810.S</t>
  </si>
  <si>
    <t>Demontáž kotlíka kónického, so sklonom žľabu do 30st.,  -0,00110t</t>
  </si>
  <si>
    <t>1532255527</t>
  </si>
  <si>
    <t>58</t>
  </si>
  <si>
    <t>764361810.S</t>
  </si>
  <si>
    <t>Demontáž strešného okna a poklopu na krytine vlnitej a korýt., alebo hlad. a drážk. do 30st,  -0,02000t</t>
  </si>
  <si>
    <t>-803162833</t>
  </si>
  <si>
    <t>59</t>
  </si>
  <si>
    <t>764361899.S</t>
  </si>
  <si>
    <t>Demontáž odvetravacieho komínka,  -0,00200t</t>
  </si>
  <si>
    <t>1590767952</t>
  </si>
  <si>
    <t>60</t>
  </si>
  <si>
    <t>764367800.S</t>
  </si>
  <si>
    <t>Demontáž strešných otvorov, oplechovanie strešného okienka, so sklonom do 30°  -0.0058t</t>
  </si>
  <si>
    <t>-162869734</t>
  </si>
  <si>
    <t>61</t>
  </si>
  <si>
    <t>764391840.S</t>
  </si>
  <si>
    <t>Demontáž ostatných strešných prvkov záveterné lišty, so sklonom do 30° rš 400 a 500 mm,  -0,00250t</t>
  </si>
  <si>
    <t>-1883465110</t>
  </si>
  <si>
    <t>62</t>
  </si>
  <si>
    <t>764394811.S</t>
  </si>
  <si>
    <t>Demontáž oplechovania okapov rš 250 mm,  -0,00021t</t>
  </si>
  <si>
    <t>169595147</t>
  </si>
  <si>
    <t>63</t>
  </si>
  <si>
    <t>764451804.S</t>
  </si>
  <si>
    <t>Demontáž odpadových rúr,  -0,00418t</t>
  </si>
  <si>
    <t>1093744147</t>
  </si>
  <si>
    <t>64</t>
  </si>
  <si>
    <t>764751112.S</t>
  </si>
  <si>
    <t xml:space="preserve">Odpadová rúra kruhová D 100 mm </t>
  </si>
  <si>
    <t>1869745052</t>
  </si>
  <si>
    <t>65</t>
  </si>
  <si>
    <t>764751122.S</t>
  </si>
  <si>
    <t xml:space="preserve">Spodný diel odpadovej rúry D 100 mm </t>
  </si>
  <si>
    <t>-1535763237</t>
  </si>
  <si>
    <t>66</t>
  </si>
  <si>
    <t>764751132.S</t>
  </si>
  <si>
    <t>Koleno zvodovej rúry pozink farebný, priemer 100 mm</t>
  </si>
  <si>
    <t>-1789966532</t>
  </si>
  <si>
    <t>67</t>
  </si>
  <si>
    <t>764751166.S</t>
  </si>
  <si>
    <t>Medzikus zvodovej rúry pozink farebný, priemer 100 mm</t>
  </si>
  <si>
    <t>-441050482</t>
  </si>
  <si>
    <t>68</t>
  </si>
  <si>
    <t>764761122.S</t>
  </si>
  <si>
    <t>Žľab pododkvapový polkruhový pozink farebný vrátane čela, hákov, rohov, kútov, r.š. 330 mm</t>
  </si>
  <si>
    <t>2040213992</t>
  </si>
  <si>
    <t>69</t>
  </si>
  <si>
    <t>764761232.S</t>
  </si>
  <si>
    <t>Kotlík žľabový oválny pozink farebný, rozmer (r.š./D) 330/100 mm</t>
  </si>
  <si>
    <t>-1695732378</t>
  </si>
  <si>
    <t>70</t>
  </si>
  <si>
    <t>764900002.S</t>
  </si>
  <si>
    <t>Kontaktná paropriepustná fólia pod strešnú krytinu, plošná hmotnosť 140 g/m2</t>
  </si>
  <si>
    <t>-1214308747</t>
  </si>
  <si>
    <t>71</t>
  </si>
  <si>
    <t>998764102.S</t>
  </si>
  <si>
    <t>Presun hmôt pre konštrukcie klampiarske v objektoch výšky nad 6 do 12 m</t>
  </si>
  <si>
    <t>-1349975817</t>
  </si>
  <si>
    <t>765</t>
  </si>
  <si>
    <t>Konštrukcie - krytiny tvrdé</t>
  </si>
  <si>
    <t>72</t>
  </si>
  <si>
    <t>765361715.S</t>
  </si>
  <si>
    <t>Demontáž hrebeňa a nárožia z krytiny asfaltovej, do suti, sklon strechy do 45°, -0,002t</t>
  </si>
  <si>
    <t>1406872959</t>
  </si>
  <si>
    <t>73</t>
  </si>
  <si>
    <t>765361805.S</t>
  </si>
  <si>
    <t>Demontáž krytiny z asfaltových šindľov, do sutiny, sklon strechy do 45°, -0,012t</t>
  </si>
  <si>
    <t>1855908439</t>
  </si>
  <si>
    <t>766</t>
  </si>
  <si>
    <t>Konštrukcie stolárske</t>
  </si>
  <si>
    <t>74</t>
  </si>
  <si>
    <t>766671005.S</t>
  </si>
  <si>
    <t>Montáž okna strešného vrátane príslušenstva, veľkosť okna 94x140 cm</t>
  </si>
  <si>
    <t>-181331491</t>
  </si>
  <si>
    <t>75</t>
  </si>
  <si>
    <t>611380003700.S</t>
  </si>
  <si>
    <t>Lemovanie hliníkové, šxv 940x1400 mm bez zatepľovacej sady, pre profilovanú strešnú krytinu do 120 mm</t>
  </si>
  <si>
    <t>-1575863172</t>
  </si>
  <si>
    <t>76</t>
  </si>
  <si>
    <t>998766102.S</t>
  </si>
  <si>
    <t>Presun hmot pre konštrukcie stolárske v objektoch výšky nad 6 do 12 m</t>
  </si>
  <si>
    <t>762455754</t>
  </si>
  <si>
    <t>783</t>
  </si>
  <si>
    <t>Nátery</t>
  </si>
  <si>
    <t>77</t>
  </si>
  <si>
    <t>783726100.S</t>
  </si>
  <si>
    <t>Nátery tesárskych konštrukcií syntetické lazurovacím lakom 1x lakovaním</t>
  </si>
  <si>
    <t>718653087</t>
  </si>
  <si>
    <t>78</t>
  </si>
  <si>
    <t>783782404.S</t>
  </si>
  <si>
    <t>Nátery tesárskych konštrukcií, povrchová impregnácia proti drevokaznému hmyzu, hubám a plesniam, jednonásobná</t>
  </si>
  <si>
    <t>-1041569889</t>
  </si>
  <si>
    <t>784</t>
  </si>
  <si>
    <t>Maľby</t>
  </si>
  <si>
    <t>79</t>
  </si>
  <si>
    <t>784418011.S</t>
  </si>
  <si>
    <t>Zakrývanie otvorov, podláh a zariadení fóliou v miestnostiach alebo na schodisku</t>
  </si>
  <si>
    <t>1096543327</t>
  </si>
  <si>
    <t>80</t>
  </si>
  <si>
    <t>784418012.S</t>
  </si>
  <si>
    <t>Zakrývanie podláh a zariadení papierom v miestnostiach alebo na schodisku</t>
  </si>
  <si>
    <t>-703991657</t>
  </si>
  <si>
    <t>81</t>
  </si>
  <si>
    <t>784452261.S</t>
  </si>
  <si>
    <t>Maľby z maliarskych zmesí na vodnej báze, ručne nanášané jednonásobné základné na podklad jemnozrnný výšky do 3,80 m</t>
  </si>
  <si>
    <t>592072934</t>
  </si>
  <si>
    <t>Práce a dodávky M</t>
  </si>
  <si>
    <t>21-M</t>
  </si>
  <si>
    <t>Elektromontáže</t>
  </si>
  <si>
    <t>82</t>
  </si>
  <si>
    <t>210222099.S</t>
  </si>
  <si>
    <t>Demontáž a montáž bleskozvodu strechy</t>
  </si>
  <si>
    <t>sub</t>
  </si>
  <si>
    <t>-124494961</t>
  </si>
  <si>
    <t>VRN</t>
  </si>
  <si>
    <t>Investičné náklady neobsiahnuté v cenách</t>
  </si>
  <si>
    <t>83</t>
  </si>
  <si>
    <t>000600021.S</t>
  </si>
  <si>
    <t>Zariadenie staveniska - prevádzkové oplotenie staveniska</t>
  </si>
  <si>
    <t>eur</t>
  </si>
  <si>
    <t>1024</t>
  </si>
  <si>
    <t>195787176</t>
  </si>
  <si>
    <t>84</t>
  </si>
  <si>
    <t>000700011.S</t>
  </si>
  <si>
    <t>Dopravné náklady - mimostavenisková doprava objektivizácia dopravných nákladov materiálov</t>
  </si>
  <si>
    <t>-1943942587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</si>
</sst>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8" sqref="BE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79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61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R5" s="16"/>
      <c r="BS5" s="13" t="s">
        <v>6</v>
      </c>
    </row>
    <row r="6" spans="1:74" ht="36.9" customHeight="1">
      <c r="B6" s="16"/>
      <c r="D6" s="21" t="s">
        <v>12</v>
      </c>
      <c r="K6" s="163" t="s">
        <v>13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160"/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17</v>
      </c>
      <c r="AK20" s="22" t="s">
        <v>21</v>
      </c>
      <c r="AN20" s="20" t="s">
        <v>1</v>
      </c>
      <c r="AR20" s="16"/>
      <c r="BS20" s="13" t="s">
        <v>24</v>
      </c>
    </row>
    <row r="21" spans="2:71" ht="6.9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5">
        <f>ROUND(AG94,2)</f>
        <v>0</v>
      </c>
      <c r="AL26" s="166"/>
      <c r="AM26" s="166"/>
      <c r="AN26" s="166"/>
      <c r="AO26" s="166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67" t="s">
        <v>28</v>
      </c>
      <c r="M28" s="167"/>
      <c r="N28" s="167"/>
      <c r="O28" s="167"/>
      <c r="P28" s="167"/>
      <c r="W28" s="167" t="s">
        <v>29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30</v>
      </c>
      <c r="AL28" s="167"/>
      <c r="AM28" s="167"/>
      <c r="AN28" s="167"/>
      <c r="AO28" s="167"/>
      <c r="AR28" s="25"/>
    </row>
    <row r="29" spans="2:71" s="2" customFormat="1" ht="14.4" customHeight="1">
      <c r="B29" s="29"/>
      <c r="D29" s="22" t="s">
        <v>31</v>
      </c>
      <c r="F29" s="30" t="s">
        <v>32</v>
      </c>
      <c r="L29" s="170">
        <v>0.2</v>
      </c>
      <c r="M29" s="169"/>
      <c r="N29" s="169"/>
      <c r="O29" s="169"/>
      <c r="P29" s="169"/>
      <c r="Q29" s="31"/>
      <c r="R29" s="31"/>
      <c r="S29" s="31"/>
      <c r="T29" s="31"/>
      <c r="U29" s="31"/>
      <c r="V29" s="31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F29" s="31"/>
      <c r="AG29" s="31"/>
      <c r="AH29" s="31"/>
      <c r="AI29" s="31"/>
      <c r="AJ29" s="31"/>
      <c r="AK29" s="168">
        <f>ROUND(AV94, 2)</f>
        <v>0</v>
      </c>
      <c r="AL29" s="169"/>
      <c r="AM29" s="169"/>
      <c r="AN29" s="169"/>
      <c r="AO29" s="169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33</v>
      </c>
      <c r="L30" s="173">
        <v>0.2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29"/>
    </row>
    <row r="31" spans="2:71" s="2" customFormat="1" ht="14.4" hidden="1" customHeight="1">
      <c r="B31" s="29"/>
      <c r="F31" s="22" t="s">
        <v>34</v>
      </c>
      <c r="L31" s="173">
        <v>0.2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29"/>
    </row>
    <row r="32" spans="2:71" s="2" customFormat="1" ht="14.4" hidden="1" customHeight="1">
      <c r="B32" s="29"/>
      <c r="F32" s="22" t="s">
        <v>35</v>
      </c>
      <c r="L32" s="173">
        <v>0.2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29"/>
    </row>
    <row r="33" spans="2:52" s="2" customFormat="1" ht="14.4" hidden="1" customHeight="1">
      <c r="B33" s="29"/>
      <c r="F33" s="30" t="s">
        <v>36</v>
      </c>
      <c r="L33" s="170">
        <v>0</v>
      </c>
      <c r="M33" s="169"/>
      <c r="N33" s="169"/>
      <c r="O33" s="169"/>
      <c r="P33" s="169"/>
      <c r="Q33" s="31"/>
      <c r="R33" s="31"/>
      <c r="S33" s="31"/>
      <c r="T33" s="31"/>
      <c r="U33" s="31"/>
      <c r="V33" s="31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F33" s="31"/>
      <c r="AG33" s="31"/>
      <c r="AH33" s="31"/>
      <c r="AI33" s="31"/>
      <c r="AJ33" s="31"/>
      <c r="AK33" s="168">
        <v>0</v>
      </c>
      <c r="AL33" s="169"/>
      <c r="AM33" s="169"/>
      <c r="AN33" s="169"/>
      <c r="AO33" s="169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94" t="s">
        <v>39</v>
      </c>
      <c r="Y35" s="195"/>
      <c r="Z35" s="195"/>
      <c r="AA35" s="195"/>
      <c r="AB35" s="195"/>
      <c r="AC35" s="35"/>
      <c r="AD35" s="35"/>
      <c r="AE35" s="35"/>
      <c r="AF35" s="35"/>
      <c r="AG35" s="35"/>
      <c r="AH35" s="35"/>
      <c r="AI35" s="35"/>
      <c r="AJ35" s="35"/>
      <c r="AK35" s="196">
        <f>SUM(AK26:AK33)</f>
        <v>0</v>
      </c>
      <c r="AL35" s="195"/>
      <c r="AM35" s="195"/>
      <c r="AN35" s="195"/>
      <c r="AO35" s="197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46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11</v>
      </c>
      <c r="AR84" s="44"/>
    </row>
    <row r="85" spans="1:91" s="4" customFormat="1" ht="36.9" customHeight="1">
      <c r="B85" s="45"/>
      <c r="C85" s="46" t="s">
        <v>12</v>
      </c>
      <c r="L85" s="185" t="str">
        <f>K6</f>
        <v>MHTH - Oprava strechy budovy laboratórií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87" t="str">
        <f>IF(AN8= "","",AN8)</f>
        <v/>
      </c>
      <c r="AN87" s="187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88" t="str">
        <f>IF(E17="","",E17)</f>
        <v xml:space="preserve"> </v>
      </c>
      <c r="AN89" s="189"/>
      <c r="AO89" s="189"/>
      <c r="AP89" s="189"/>
      <c r="AR89" s="25"/>
      <c r="AS89" s="190" t="s">
        <v>47</v>
      </c>
      <c r="AT89" s="19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88" t="str">
        <f>IF(E20="","",E20)</f>
        <v xml:space="preserve"> </v>
      </c>
      <c r="AN90" s="189"/>
      <c r="AO90" s="189"/>
      <c r="AP90" s="189"/>
      <c r="AR90" s="25"/>
      <c r="AS90" s="192"/>
      <c r="AT90" s="193"/>
      <c r="BD90" s="52"/>
    </row>
    <row r="91" spans="1:91" s="1" customFormat="1" ht="10.95" customHeight="1">
      <c r="B91" s="25"/>
      <c r="AR91" s="25"/>
      <c r="AS91" s="192"/>
      <c r="AT91" s="193"/>
      <c r="BD91" s="52"/>
    </row>
    <row r="92" spans="1:91" s="1" customFormat="1" ht="29.25" customHeight="1">
      <c r="B92" s="25"/>
      <c r="C92" s="180" t="s">
        <v>48</v>
      </c>
      <c r="D92" s="181"/>
      <c r="E92" s="181"/>
      <c r="F92" s="181"/>
      <c r="G92" s="181"/>
      <c r="H92" s="53"/>
      <c r="I92" s="182" t="s">
        <v>49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50</v>
      </c>
      <c r="AH92" s="181"/>
      <c r="AI92" s="181"/>
      <c r="AJ92" s="181"/>
      <c r="AK92" s="181"/>
      <c r="AL92" s="181"/>
      <c r="AM92" s="181"/>
      <c r="AN92" s="182" t="s">
        <v>51</v>
      </c>
      <c r="AO92" s="181"/>
      <c r="AP92" s="184"/>
      <c r="AQ92" s="54" t="s">
        <v>52</v>
      </c>
      <c r="AR92" s="25"/>
      <c r="AS92" s="55" t="s">
        <v>53</v>
      </c>
      <c r="AT92" s="56" t="s">
        <v>54</v>
      </c>
      <c r="AU92" s="56" t="s">
        <v>55</v>
      </c>
      <c r="AV92" s="56" t="s">
        <v>56</v>
      </c>
      <c r="AW92" s="56" t="s">
        <v>57</v>
      </c>
      <c r="AX92" s="56" t="s">
        <v>58</v>
      </c>
      <c r="AY92" s="56" t="s">
        <v>59</v>
      </c>
      <c r="AZ92" s="56" t="s">
        <v>60</v>
      </c>
      <c r="BA92" s="56" t="s">
        <v>61</v>
      </c>
      <c r="BB92" s="56" t="s">
        <v>62</v>
      </c>
      <c r="BC92" s="56" t="s">
        <v>63</v>
      </c>
      <c r="BD92" s="57" t="s">
        <v>64</v>
      </c>
    </row>
    <row r="93" spans="1:91" s="1" customFormat="1" ht="10.95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65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1159.16698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66</v>
      </c>
      <c r="BT94" s="68" t="s">
        <v>67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76" t="s">
        <v>72</v>
      </c>
      <c r="E95" s="176"/>
      <c r="F95" s="176"/>
      <c r="G95" s="176"/>
      <c r="H95" s="176"/>
      <c r="I95" s="73"/>
      <c r="J95" s="176" t="s">
        <v>73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'01 - Stavebné práce'!J32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4" t="s">
        <v>74</v>
      </c>
      <c r="AR95" s="71"/>
      <c r="AS95" s="75">
        <v>0</v>
      </c>
      <c r="AT95" s="76">
        <f>ROUND(SUM(AV95:AW95),2)</f>
        <v>0</v>
      </c>
      <c r="AU95" s="77">
        <f>'01 - Stavebné práce'!P136</f>
        <v>1159.1669761900002</v>
      </c>
      <c r="AV95" s="76">
        <f>'01 - Stavebné práce'!J35</f>
        <v>0</v>
      </c>
      <c r="AW95" s="76">
        <f>'01 - Stavebné práce'!J36</f>
        <v>0</v>
      </c>
      <c r="AX95" s="76">
        <f>'01 - Stavebné práce'!J37</f>
        <v>0</v>
      </c>
      <c r="AY95" s="76">
        <f>'01 - Stavebné práce'!J38</f>
        <v>0</v>
      </c>
      <c r="AZ95" s="76">
        <f>'01 - Stavebné práce'!F35</f>
        <v>0</v>
      </c>
      <c r="BA95" s="76">
        <f>'01 - Stavebné práce'!F36</f>
        <v>0</v>
      </c>
      <c r="BB95" s="76">
        <f>'01 - Stavebné práce'!F37</f>
        <v>0</v>
      </c>
      <c r="BC95" s="76">
        <f>'01 - Stavebné práce'!F38</f>
        <v>0</v>
      </c>
      <c r="BD95" s="78">
        <f>'01 - Stavebné práce'!F39</f>
        <v>0</v>
      </c>
      <c r="BT95" s="79" t="s">
        <v>75</v>
      </c>
      <c r="BV95" s="79" t="s">
        <v>69</v>
      </c>
      <c r="BW95" s="79" t="s">
        <v>76</v>
      </c>
      <c r="BX95" s="79" t="s">
        <v>4</v>
      </c>
      <c r="CL95" s="79" t="s">
        <v>1</v>
      </c>
      <c r="CM95" s="79" t="s">
        <v>67</v>
      </c>
    </row>
    <row r="96" spans="1:91" s="1" customFormat="1" ht="30" customHeight="1">
      <c r="B96" s="25"/>
      <c r="AR96" s="25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Stavebné práce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7"/>
  <sheetViews>
    <sheetView showGridLines="0" tabSelected="1" workbookViewId="0">
      <selection activeCell="I191" sqref="I191:I23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9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76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" customHeight="1">
      <c r="B4" s="16"/>
      <c r="D4" s="17" t="s">
        <v>77</v>
      </c>
      <c r="L4" s="16"/>
      <c r="M4" s="80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9" t="str">
        <f>'Rekapitulácia stavby'!K6</f>
        <v>MHTH - Oprava strechy budovy laboratórií</v>
      </c>
      <c r="F7" s="200"/>
      <c r="G7" s="200"/>
      <c r="H7" s="200"/>
      <c r="L7" s="16"/>
    </row>
    <row r="8" spans="2:46" s="1" customFormat="1" ht="12" customHeight="1">
      <c r="B8" s="25"/>
      <c r="D8" s="22" t="s">
        <v>78</v>
      </c>
      <c r="L8" s="25"/>
    </row>
    <row r="9" spans="2:46" s="1" customFormat="1" ht="16.5" customHeight="1">
      <c r="B9" s="25"/>
      <c r="E9" s="185" t="s">
        <v>79</v>
      </c>
      <c r="F9" s="198"/>
      <c r="G9" s="198"/>
      <c r="H9" s="198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/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1" t="str">
        <f>'Rekapitulácia stavby'!E14</f>
        <v xml:space="preserve"> </v>
      </c>
      <c r="F18" s="161"/>
      <c r="G18" s="161"/>
      <c r="H18" s="161"/>
      <c r="I18" s="22" t="s">
        <v>21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21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1"/>
      <c r="E27" s="164" t="s">
        <v>1</v>
      </c>
      <c r="F27" s="164"/>
      <c r="G27" s="164"/>
      <c r="H27" s="164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14.4" customHeight="1">
      <c r="B30" s="25"/>
      <c r="D30" s="20" t="s">
        <v>80</v>
      </c>
      <c r="J30" s="82">
        <f>J96</f>
        <v>0</v>
      </c>
      <c r="L30" s="25"/>
    </row>
    <row r="31" spans="2:12" s="1" customFormat="1" ht="14.4" customHeight="1">
      <c r="B31" s="25"/>
      <c r="D31" s="83" t="s">
        <v>81</v>
      </c>
      <c r="J31" s="82">
        <f>J115</f>
        <v>0</v>
      </c>
      <c r="L31" s="25"/>
    </row>
    <row r="32" spans="2:12" s="1" customFormat="1" ht="25.35" customHeight="1">
      <c r="B32" s="25"/>
      <c r="D32" s="84" t="s">
        <v>27</v>
      </c>
      <c r="J32" s="62">
        <f>ROUND(J30 + J31, 2)</f>
        <v>0</v>
      </c>
      <c r="L32" s="25"/>
    </row>
    <row r="33" spans="2:12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" customHeight="1">
      <c r="B34" s="25"/>
      <c r="F34" s="28" t="s">
        <v>29</v>
      </c>
      <c r="I34" s="28" t="s">
        <v>28</v>
      </c>
      <c r="J34" s="28" t="s">
        <v>30</v>
      </c>
      <c r="L34" s="25"/>
    </row>
    <row r="35" spans="2:12" s="1" customFormat="1" ht="14.4" customHeight="1">
      <c r="B35" s="25"/>
      <c r="D35" s="51" t="s">
        <v>31</v>
      </c>
      <c r="E35" s="30" t="s">
        <v>32</v>
      </c>
      <c r="F35" s="85">
        <f>ROUND((SUM(BE115:BE116) + SUM(BE136:BE236)),  2)</f>
        <v>0</v>
      </c>
      <c r="G35" s="86"/>
      <c r="H35" s="86"/>
      <c r="I35" s="87">
        <v>0.2</v>
      </c>
      <c r="J35" s="85">
        <f>ROUND(((SUM(BE115:BE116) + SUM(BE136:BE236))*I35),  2)</f>
        <v>0</v>
      </c>
      <c r="L35" s="25"/>
    </row>
    <row r="36" spans="2:12" s="1" customFormat="1" ht="14.4" customHeight="1">
      <c r="B36" s="25"/>
      <c r="E36" s="30" t="s">
        <v>33</v>
      </c>
      <c r="F36" s="88">
        <f>ROUND((SUM(BF115:BF116) + SUM(BF136:BF236)),  2)</f>
        <v>0</v>
      </c>
      <c r="I36" s="89">
        <v>0.2</v>
      </c>
      <c r="J36" s="88">
        <f>ROUND(((SUM(BF115:BF116) + SUM(BF136:BF236))*I36),  2)</f>
        <v>0</v>
      </c>
      <c r="L36" s="25"/>
    </row>
    <row r="37" spans="2:12" s="1" customFormat="1" ht="14.4" hidden="1" customHeight="1">
      <c r="B37" s="25"/>
      <c r="E37" s="22" t="s">
        <v>34</v>
      </c>
      <c r="F37" s="88">
        <f>ROUND((SUM(BG115:BG116) + SUM(BG136:BG236)),  2)</f>
        <v>0</v>
      </c>
      <c r="I37" s="89">
        <v>0.2</v>
      </c>
      <c r="J37" s="88">
        <f>0</f>
        <v>0</v>
      </c>
      <c r="L37" s="25"/>
    </row>
    <row r="38" spans="2:12" s="1" customFormat="1" ht="14.4" hidden="1" customHeight="1">
      <c r="B38" s="25"/>
      <c r="E38" s="22" t="s">
        <v>35</v>
      </c>
      <c r="F38" s="88">
        <f>ROUND((SUM(BH115:BH116) + SUM(BH136:BH236)),  2)</f>
        <v>0</v>
      </c>
      <c r="I38" s="89">
        <v>0.2</v>
      </c>
      <c r="J38" s="88">
        <f>0</f>
        <v>0</v>
      </c>
      <c r="L38" s="25"/>
    </row>
    <row r="39" spans="2:12" s="1" customFormat="1" ht="14.4" hidden="1" customHeight="1">
      <c r="B39" s="25"/>
      <c r="E39" s="30" t="s">
        <v>36</v>
      </c>
      <c r="F39" s="85">
        <f>ROUND((SUM(BI115:BI116) + SUM(BI136:BI236)),  2)</f>
        <v>0</v>
      </c>
      <c r="G39" s="86"/>
      <c r="H39" s="86"/>
      <c r="I39" s="87">
        <v>0</v>
      </c>
      <c r="J39" s="85">
        <f>0</f>
        <v>0</v>
      </c>
      <c r="L39" s="25"/>
    </row>
    <row r="40" spans="2:12" s="1" customFormat="1" ht="6.9" customHeight="1">
      <c r="B40" s="25"/>
      <c r="L40" s="25"/>
    </row>
    <row r="41" spans="2:12" s="1" customFormat="1" ht="25.35" customHeight="1">
      <c r="B41" s="25"/>
      <c r="C41" s="90"/>
      <c r="D41" s="91" t="s">
        <v>37</v>
      </c>
      <c r="E41" s="53"/>
      <c r="F41" s="53"/>
      <c r="G41" s="92" t="s">
        <v>38</v>
      </c>
      <c r="H41" s="93" t="s">
        <v>39</v>
      </c>
      <c r="I41" s="53"/>
      <c r="J41" s="94">
        <f>SUM(J32:J39)</f>
        <v>0</v>
      </c>
      <c r="K41" s="95"/>
      <c r="L41" s="25"/>
    </row>
    <row r="42" spans="2:12" s="1" customFormat="1" ht="14.4" customHeight="1">
      <c r="B42" s="25"/>
      <c r="L42" s="25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42</v>
      </c>
      <c r="E61" s="27"/>
      <c r="F61" s="96" t="s">
        <v>43</v>
      </c>
      <c r="G61" s="39" t="s">
        <v>42</v>
      </c>
      <c r="H61" s="27"/>
      <c r="I61" s="27"/>
      <c r="J61" s="97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42</v>
      </c>
      <c r="E76" s="27"/>
      <c r="F76" s="96" t="s">
        <v>43</v>
      </c>
      <c r="G76" s="39" t="s">
        <v>42</v>
      </c>
      <c r="H76" s="27"/>
      <c r="I76" s="27"/>
      <c r="J76" s="97" t="s">
        <v>43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82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9" t="str">
        <f>E7</f>
        <v>MHTH - Oprava strechy budovy laboratórií</v>
      </c>
      <c r="F85" s="200"/>
      <c r="G85" s="200"/>
      <c r="H85" s="200"/>
      <c r="L85" s="25"/>
    </row>
    <row r="86" spans="2:47" s="1" customFormat="1" ht="12" customHeight="1">
      <c r="B86" s="25"/>
      <c r="C86" s="22" t="s">
        <v>78</v>
      </c>
      <c r="L86" s="25"/>
    </row>
    <row r="87" spans="2:47" s="1" customFormat="1" ht="16.5" customHeight="1">
      <c r="B87" s="25"/>
      <c r="E87" s="185" t="str">
        <f>E9</f>
        <v>01 - Stavebné práce</v>
      </c>
      <c r="F87" s="198"/>
      <c r="G87" s="198"/>
      <c r="H87" s="198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/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19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8" t="s">
        <v>83</v>
      </c>
      <c r="D94" s="90"/>
      <c r="E94" s="90"/>
      <c r="F94" s="90"/>
      <c r="G94" s="90"/>
      <c r="H94" s="90"/>
      <c r="I94" s="90"/>
      <c r="J94" s="99" t="s">
        <v>84</v>
      </c>
      <c r="K94" s="90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0" t="s">
        <v>85</v>
      </c>
      <c r="J96" s="62">
        <f>J136</f>
        <v>0</v>
      </c>
      <c r="L96" s="25"/>
      <c r="AU96" s="13" t="s">
        <v>86</v>
      </c>
    </row>
    <row r="97" spans="2:12" s="8" customFormat="1" ht="24.9" customHeight="1">
      <c r="B97" s="101"/>
      <c r="D97" s="102" t="s">
        <v>87</v>
      </c>
      <c r="E97" s="103"/>
      <c r="F97" s="103"/>
      <c r="G97" s="103"/>
      <c r="H97" s="103"/>
      <c r="I97" s="103"/>
      <c r="J97" s="104">
        <f>J137</f>
        <v>0</v>
      </c>
      <c r="L97" s="101"/>
    </row>
    <row r="98" spans="2:12" s="9" customFormat="1" ht="19.95" customHeight="1">
      <c r="B98" s="105"/>
      <c r="D98" s="106" t="s">
        <v>88</v>
      </c>
      <c r="E98" s="107"/>
      <c r="F98" s="107"/>
      <c r="G98" s="107"/>
      <c r="H98" s="107"/>
      <c r="I98" s="107"/>
      <c r="J98" s="108">
        <f>J138</f>
        <v>0</v>
      </c>
      <c r="L98" s="105"/>
    </row>
    <row r="99" spans="2:12" s="9" customFormat="1" ht="19.95" customHeight="1">
      <c r="B99" s="105"/>
      <c r="D99" s="106" t="s">
        <v>89</v>
      </c>
      <c r="E99" s="107"/>
      <c r="F99" s="107"/>
      <c r="G99" s="107"/>
      <c r="H99" s="107"/>
      <c r="I99" s="107"/>
      <c r="J99" s="108">
        <f>J150</f>
        <v>0</v>
      </c>
      <c r="L99" s="105"/>
    </row>
    <row r="100" spans="2:12" s="8" customFormat="1" ht="24.9" customHeight="1">
      <c r="B100" s="101"/>
      <c r="D100" s="102" t="s">
        <v>90</v>
      </c>
      <c r="E100" s="103"/>
      <c r="F100" s="103"/>
      <c r="G100" s="103"/>
      <c r="H100" s="103"/>
      <c r="I100" s="103"/>
      <c r="J100" s="104">
        <f>J155</f>
        <v>0</v>
      </c>
      <c r="L100" s="101"/>
    </row>
    <row r="101" spans="2:12" s="9" customFormat="1" ht="19.95" customHeight="1">
      <c r="B101" s="105"/>
      <c r="D101" s="106" t="s">
        <v>91</v>
      </c>
      <c r="E101" s="107"/>
      <c r="F101" s="107"/>
      <c r="G101" s="107"/>
      <c r="H101" s="107"/>
      <c r="I101" s="107"/>
      <c r="J101" s="108">
        <f>J156</f>
        <v>0</v>
      </c>
      <c r="L101" s="105"/>
    </row>
    <row r="102" spans="2:12" s="9" customFormat="1" ht="19.95" customHeight="1">
      <c r="B102" s="105"/>
      <c r="D102" s="106" t="s">
        <v>92</v>
      </c>
      <c r="E102" s="107"/>
      <c r="F102" s="107"/>
      <c r="G102" s="107"/>
      <c r="H102" s="107"/>
      <c r="I102" s="107"/>
      <c r="J102" s="108">
        <f>J161</f>
        <v>0</v>
      </c>
      <c r="L102" s="105"/>
    </row>
    <row r="103" spans="2:12" s="9" customFormat="1" ht="19.95" customHeight="1">
      <c r="B103" s="105"/>
      <c r="D103" s="106" t="s">
        <v>93</v>
      </c>
      <c r="E103" s="107"/>
      <c r="F103" s="107"/>
      <c r="G103" s="107"/>
      <c r="H103" s="107"/>
      <c r="I103" s="107"/>
      <c r="J103" s="108">
        <f>J170</f>
        <v>0</v>
      </c>
      <c r="L103" s="105"/>
    </row>
    <row r="104" spans="2:12" s="9" customFormat="1" ht="19.95" customHeight="1">
      <c r="B104" s="105"/>
      <c r="D104" s="106" t="s">
        <v>94</v>
      </c>
      <c r="E104" s="107"/>
      <c r="F104" s="107"/>
      <c r="G104" s="107"/>
      <c r="H104" s="107"/>
      <c r="I104" s="107"/>
      <c r="J104" s="108">
        <f>J185</f>
        <v>0</v>
      </c>
      <c r="L104" s="105"/>
    </row>
    <row r="105" spans="2:12" s="9" customFormat="1" ht="19.95" customHeight="1">
      <c r="B105" s="105"/>
      <c r="D105" s="106" t="s">
        <v>95</v>
      </c>
      <c r="E105" s="107"/>
      <c r="F105" s="107"/>
      <c r="G105" s="107"/>
      <c r="H105" s="107"/>
      <c r="I105" s="107"/>
      <c r="J105" s="108">
        <f>J190</f>
        <v>0</v>
      </c>
      <c r="L105" s="105"/>
    </row>
    <row r="106" spans="2:12" s="9" customFormat="1" ht="19.95" customHeight="1">
      <c r="B106" s="105"/>
      <c r="D106" s="106" t="s">
        <v>96</v>
      </c>
      <c r="E106" s="107"/>
      <c r="F106" s="107"/>
      <c r="G106" s="107"/>
      <c r="H106" s="107"/>
      <c r="I106" s="107"/>
      <c r="J106" s="108">
        <f>J217</f>
        <v>0</v>
      </c>
      <c r="L106" s="105"/>
    </row>
    <row r="107" spans="2:12" s="9" customFormat="1" ht="19.95" customHeight="1">
      <c r="B107" s="105"/>
      <c r="D107" s="106" t="s">
        <v>97</v>
      </c>
      <c r="E107" s="107"/>
      <c r="F107" s="107"/>
      <c r="G107" s="107"/>
      <c r="H107" s="107"/>
      <c r="I107" s="107"/>
      <c r="J107" s="108">
        <f>J220</f>
        <v>0</v>
      </c>
      <c r="L107" s="105"/>
    </row>
    <row r="108" spans="2:12" s="9" customFormat="1" ht="19.95" customHeight="1">
      <c r="B108" s="105"/>
      <c r="D108" s="106" t="s">
        <v>98</v>
      </c>
      <c r="E108" s="107"/>
      <c r="F108" s="107"/>
      <c r="G108" s="107"/>
      <c r="H108" s="107"/>
      <c r="I108" s="107"/>
      <c r="J108" s="108">
        <f>J224</f>
        <v>0</v>
      </c>
      <c r="L108" s="105"/>
    </row>
    <row r="109" spans="2:12" s="9" customFormat="1" ht="19.95" customHeight="1">
      <c r="B109" s="105"/>
      <c r="D109" s="106" t="s">
        <v>99</v>
      </c>
      <c r="E109" s="107"/>
      <c r="F109" s="107"/>
      <c r="G109" s="107"/>
      <c r="H109" s="107"/>
      <c r="I109" s="107"/>
      <c r="J109" s="108">
        <f>J227</f>
        <v>0</v>
      </c>
      <c r="L109" s="105"/>
    </row>
    <row r="110" spans="2:12" s="8" customFormat="1" ht="24.9" customHeight="1">
      <c r="B110" s="101"/>
      <c r="D110" s="102" t="s">
        <v>100</v>
      </c>
      <c r="E110" s="103"/>
      <c r="F110" s="103"/>
      <c r="G110" s="103"/>
      <c r="H110" s="103"/>
      <c r="I110" s="103"/>
      <c r="J110" s="104">
        <f>J231</f>
        <v>0</v>
      </c>
      <c r="L110" s="101"/>
    </row>
    <row r="111" spans="2:12" s="9" customFormat="1" ht="19.95" customHeight="1">
      <c r="B111" s="105"/>
      <c r="D111" s="106" t="s">
        <v>101</v>
      </c>
      <c r="E111" s="107"/>
      <c r="F111" s="107"/>
      <c r="G111" s="107"/>
      <c r="H111" s="107"/>
      <c r="I111" s="107"/>
      <c r="J111" s="108">
        <f>J232</f>
        <v>0</v>
      </c>
      <c r="L111" s="105"/>
    </row>
    <row r="112" spans="2:12" s="8" customFormat="1" ht="24.9" customHeight="1">
      <c r="B112" s="101"/>
      <c r="D112" s="102" t="s">
        <v>102</v>
      </c>
      <c r="E112" s="103"/>
      <c r="F112" s="103"/>
      <c r="G112" s="103"/>
      <c r="H112" s="103"/>
      <c r="I112" s="103"/>
      <c r="J112" s="104">
        <f>J234</f>
        <v>0</v>
      </c>
      <c r="L112" s="101"/>
    </row>
    <row r="113" spans="2:14" s="1" customFormat="1" ht="21.75" customHeight="1">
      <c r="B113" s="25"/>
      <c r="L113" s="25"/>
    </row>
    <row r="114" spans="2:14" s="1" customFormat="1" ht="6.9" customHeight="1">
      <c r="B114" s="25"/>
      <c r="L114" s="25"/>
    </row>
    <row r="115" spans="2:14" s="1" customFormat="1" ht="29.25" customHeight="1">
      <c r="B115" s="25"/>
      <c r="C115" s="100" t="s">
        <v>103</v>
      </c>
      <c r="J115" s="109">
        <v>0</v>
      </c>
      <c r="L115" s="25"/>
      <c r="N115" s="110" t="s">
        <v>31</v>
      </c>
    </row>
    <row r="116" spans="2:14" s="1" customFormat="1" ht="18" customHeight="1">
      <c r="B116" s="25"/>
      <c r="L116" s="25"/>
    </row>
    <row r="117" spans="2:14" s="1" customFormat="1" ht="29.25" customHeight="1">
      <c r="B117" s="25"/>
      <c r="C117" s="111" t="s">
        <v>104</v>
      </c>
      <c r="D117" s="90"/>
      <c r="E117" s="90"/>
      <c r="F117" s="90"/>
      <c r="G117" s="90"/>
      <c r="H117" s="90"/>
      <c r="I117" s="90"/>
      <c r="J117" s="112">
        <f>ROUND(J96+J115,2)</f>
        <v>0</v>
      </c>
      <c r="K117" s="90"/>
      <c r="L117" s="25"/>
    </row>
    <row r="118" spans="2:14" s="1" customFormat="1" ht="6.9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5"/>
    </row>
    <row r="122" spans="2:14" s="1" customFormat="1" ht="6.9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5"/>
    </row>
    <row r="123" spans="2:14" s="1" customFormat="1" ht="24.9" customHeight="1">
      <c r="B123" s="25"/>
      <c r="C123" s="17" t="s">
        <v>105</v>
      </c>
      <c r="L123" s="25"/>
    </row>
    <row r="124" spans="2:14" s="1" customFormat="1" ht="6.9" customHeight="1">
      <c r="B124" s="25"/>
      <c r="L124" s="25"/>
    </row>
    <row r="125" spans="2:14" s="1" customFormat="1" ht="12" customHeight="1">
      <c r="B125" s="25"/>
      <c r="C125" s="22" t="s">
        <v>12</v>
      </c>
      <c r="L125" s="25"/>
    </row>
    <row r="126" spans="2:14" s="1" customFormat="1" ht="16.5" customHeight="1">
      <c r="B126" s="25"/>
      <c r="E126" s="199" t="str">
        <f>E7</f>
        <v>MHTH - Oprava strechy budovy laboratórií</v>
      </c>
      <c r="F126" s="200"/>
      <c r="G126" s="200"/>
      <c r="H126" s="200"/>
      <c r="L126" s="25"/>
    </row>
    <row r="127" spans="2:14" s="1" customFormat="1" ht="12" customHeight="1">
      <c r="B127" s="25"/>
      <c r="C127" s="22" t="s">
        <v>78</v>
      </c>
      <c r="L127" s="25"/>
    </row>
    <row r="128" spans="2:14" s="1" customFormat="1" ht="16.5" customHeight="1">
      <c r="B128" s="25"/>
      <c r="E128" s="185" t="str">
        <f>E9</f>
        <v>01 - Stavebné práce</v>
      </c>
      <c r="F128" s="198"/>
      <c r="G128" s="198"/>
      <c r="H128" s="198"/>
      <c r="L128" s="25"/>
    </row>
    <row r="129" spans="2:65" s="1" customFormat="1" ht="6.9" customHeight="1">
      <c r="B129" s="25"/>
      <c r="L129" s="25"/>
    </row>
    <row r="130" spans="2:65" s="1" customFormat="1" ht="12" customHeight="1">
      <c r="B130" s="25"/>
      <c r="C130" s="22" t="s">
        <v>16</v>
      </c>
      <c r="F130" s="20" t="str">
        <f>F12</f>
        <v xml:space="preserve"> </v>
      </c>
      <c r="I130" s="22" t="s">
        <v>18</v>
      </c>
      <c r="J130" s="48" t="str">
        <f>IF(J12="","",J12)</f>
        <v/>
      </c>
      <c r="L130" s="25"/>
    </row>
    <row r="131" spans="2:65" s="1" customFormat="1" ht="6.9" customHeight="1">
      <c r="B131" s="25"/>
      <c r="L131" s="25"/>
    </row>
    <row r="132" spans="2:65" s="1" customFormat="1" ht="15.15" customHeight="1">
      <c r="B132" s="25"/>
      <c r="C132" s="22" t="s">
        <v>19</v>
      </c>
      <c r="F132" s="20" t="str">
        <f>E15</f>
        <v xml:space="preserve"> </v>
      </c>
      <c r="I132" s="22" t="s">
        <v>23</v>
      </c>
      <c r="J132" s="23" t="str">
        <f>E21</f>
        <v xml:space="preserve"> </v>
      </c>
      <c r="L132" s="25"/>
    </row>
    <row r="133" spans="2:65" s="1" customFormat="1" ht="15.15" customHeight="1">
      <c r="B133" s="25"/>
      <c r="C133" s="22" t="s">
        <v>22</v>
      </c>
      <c r="F133" s="20" t="str">
        <f>IF(E18="","",E18)</f>
        <v xml:space="preserve"> </v>
      </c>
      <c r="I133" s="22" t="s">
        <v>25</v>
      </c>
      <c r="J133" s="23" t="str">
        <f>E24</f>
        <v xml:space="preserve"> </v>
      </c>
      <c r="L133" s="25"/>
    </row>
    <row r="134" spans="2:65" s="1" customFormat="1" ht="10.35" customHeight="1">
      <c r="B134" s="25"/>
      <c r="L134" s="25"/>
    </row>
    <row r="135" spans="2:65" s="10" customFormat="1" ht="29.25" customHeight="1">
      <c r="B135" s="113"/>
      <c r="C135" s="114" t="s">
        <v>106</v>
      </c>
      <c r="D135" s="115" t="s">
        <v>52</v>
      </c>
      <c r="E135" s="115" t="s">
        <v>48</v>
      </c>
      <c r="F135" s="115" t="s">
        <v>49</v>
      </c>
      <c r="G135" s="115" t="s">
        <v>107</v>
      </c>
      <c r="H135" s="115" t="s">
        <v>108</v>
      </c>
      <c r="I135" s="115" t="s">
        <v>109</v>
      </c>
      <c r="J135" s="116" t="s">
        <v>84</v>
      </c>
      <c r="K135" s="117" t="s">
        <v>110</v>
      </c>
      <c r="L135" s="113"/>
      <c r="M135" s="55" t="s">
        <v>1</v>
      </c>
      <c r="N135" s="56" t="s">
        <v>31</v>
      </c>
      <c r="O135" s="56" t="s">
        <v>111</v>
      </c>
      <c r="P135" s="56" t="s">
        <v>112</v>
      </c>
      <c r="Q135" s="56" t="s">
        <v>113</v>
      </c>
      <c r="R135" s="56" t="s">
        <v>114</v>
      </c>
      <c r="S135" s="56" t="s">
        <v>115</v>
      </c>
      <c r="T135" s="57" t="s">
        <v>116</v>
      </c>
    </row>
    <row r="136" spans="2:65" s="1" customFormat="1" ht="22.95" customHeight="1">
      <c r="B136" s="25"/>
      <c r="C136" s="60" t="s">
        <v>80</v>
      </c>
      <c r="J136" s="118">
        <f>BK136</f>
        <v>0</v>
      </c>
      <c r="L136" s="25"/>
      <c r="M136" s="58"/>
      <c r="N136" s="49"/>
      <c r="O136" s="49"/>
      <c r="P136" s="119">
        <f>P137+P155+P231+P234</f>
        <v>1159.1669761900002</v>
      </c>
      <c r="Q136" s="49"/>
      <c r="R136" s="119">
        <f>R137+R155+R231+R234</f>
        <v>24.458339303799999</v>
      </c>
      <c r="S136" s="49"/>
      <c r="T136" s="120">
        <f>T137+T155+T231+T234</f>
        <v>8.0453168000000002</v>
      </c>
      <c r="AT136" s="13" t="s">
        <v>66</v>
      </c>
      <c r="AU136" s="13" t="s">
        <v>86</v>
      </c>
      <c r="BK136" s="121">
        <f>BK137+BK155+BK231+BK234</f>
        <v>0</v>
      </c>
    </row>
    <row r="137" spans="2:65" s="11" customFormat="1" ht="25.95" customHeight="1">
      <c r="B137" s="122"/>
      <c r="D137" s="123" t="s">
        <v>66</v>
      </c>
      <c r="E137" s="124" t="s">
        <v>117</v>
      </c>
      <c r="F137" s="124" t="s">
        <v>118</v>
      </c>
      <c r="J137" s="125">
        <f>BK137</f>
        <v>0</v>
      </c>
      <c r="L137" s="122"/>
      <c r="M137" s="126"/>
      <c r="P137" s="127">
        <f>P138+P150</f>
        <v>143.43107999999998</v>
      </c>
      <c r="R137" s="127">
        <f>R138+R150</f>
        <v>18.10000544</v>
      </c>
      <c r="T137" s="128">
        <f>T138+T150</f>
        <v>0</v>
      </c>
      <c r="AR137" s="123" t="s">
        <v>75</v>
      </c>
      <c r="AT137" s="129" t="s">
        <v>66</v>
      </c>
      <c r="AU137" s="129" t="s">
        <v>67</v>
      </c>
      <c r="AY137" s="123" t="s">
        <v>119</v>
      </c>
      <c r="BK137" s="130">
        <f>BK138+BK150</f>
        <v>0</v>
      </c>
    </row>
    <row r="138" spans="2:65" s="11" customFormat="1" ht="22.95" customHeight="1">
      <c r="B138" s="122"/>
      <c r="D138" s="123" t="s">
        <v>66</v>
      </c>
      <c r="E138" s="131" t="s">
        <v>120</v>
      </c>
      <c r="F138" s="131" t="s">
        <v>121</v>
      </c>
      <c r="J138" s="132">
        <f>BK138</f>
        <v>0</v>
      </c>
      <c r="L138" s="122"/>
      <c r="M138" s="126"/>
      <c r="P138" s="127">
        <f>SUM(P139:P149)</f>
        <v>92.93479499999998</v>
      </c>
      <c r="R138" s="127">
        <f>SUM(R139:R149)</f>
        <v>18.10000544</v>
      </c>
      <c r="T138" s="128">
        <f>SUM(T139:T149)</f>
        <v>0</v>
      </c>
      <c r="AR138" s="123" t="s">
        <v>75</v>
      </c>
      <c r="AT138" s="129" t="s">
        <v>66</v>
      </c>
      <c r="AU138" s="129" t="s">
        <v>75</v>
      </c>
      <c r="AY138" s="123" t="s">
        <v>119</v>
      </c>
      <c r="BK138" s="130">
        <f>SUM(BK139:BK149)</f>
        <v>0</v>
      </c>
    </row>
    <row r="139" spans="2:65" s="1" customFormat="1" ht="33" customHeight="1">
      <c r="B139" s="133"/>
      <c r="C139" s="134" t="s">
        <v>75</v>
      </c>
      <c r="D139" s="134" t="s">
        <v>122</v>
      </c>
      <c r="E139" s="135" t="s">
        <v>123</v>
      </c>
      <c r="F139" s="136" t="s">
        <v>124</v>
      </c>
      <c r="G139" s="137" t="s">
        <v>125</v>
      </c>
      <c r="H139" s="138">
        <v>352</v>
      </c>
      <c r="I139" s="139"/>
      <c r="J139" s="139">
        <f t="shared" ref="J139:J149" si="0">ROUND(I139*H139,2)</f>
        <v>0</v>
      </c>
      <c r="K139" s="140"/>
      <c r="L139" s="25"/>
      <c r="M139" s="141" t="s">
        <v>1</v>
      </c>
      <c r="N139" s="110" t="s">
        <v>33</v>
      </c>
      <c r="O139" s="142">
        <v>0.13200000000000001</v>
      </c>
      <c r="P139" s="142">
        <f t="shared" ref="P139:P149" si="1">O139*H139</f>
        <v>46.463999999999999</v>
      </c>
      <c r="Q139" s="142">
        <v>2.5710469999999999E-2</v>
      </c>
      <c r="R139" s="142">
        <f t="shared" ref="R139:R149" si="2">Q139*H139</f>
        <v>9.0500854400000001</v>
      </c>
      <c r="S139" s="142">
        <v>0</v>
      </c>
      <c r="T139" s="143">
        <f t="shared" ref="T139:T149" si="3">S139*H139</f>
        <v>0</v>
      </c>
      <c r="AR139" s="144" t="s">
        <v>126</v>
      </c>
      <c r="AT139" s="144" t="s">
        <v>122</v>
      </c>
      <c r="AU139" s="144" t="s">
        <v>127</v>
      </c>
      <c r="AY139" s="13" t="s">
        <v>119</v>
      </c>
      <c r="BE139" s="145">
        <f t="shared" ref="BE139:BE149" si="4">IF(N139="základná",J139,0)</f>
        <v>0</v>
      </c>
      <c r="BF139" s="145">
        <f t="shared" ref="BF139:BF149" si="5">IF(N139="znížená",J139,0)</f>
        <v>0</v>
      </c>
      <c r="BG139" s="145">
        <f t="shared" ref="BG139:BG149" si="6">IF(N139="zákl. prenesená",J139,0)</f>
        <v>0</v>
      </c>
      <c r="BH139" s="145">
        <f t="shared" ref="BH139:BH149" si="7">IF(N139="zníž. prenesená",J139,0)</f>
        <v>0</v>
      </c>
      <c r="BI139" s="145">
        <f t="shared" ref="BI139:BI149" si="8">IF(N139="nulová",J139,0)</f>
        <v>0</v>
      </c>
      <c r="BJ139" s="13" t="s">
        <v>127</v>
      </c>
      <c r="BK139" s="145">
        <f t="shared" ref="BK139:BK149" si="9">ROUND(I139*H139,2)</f>
        <v>0</v>
      </c>
      <c r="BL139" s="13" t="s">
        <v>126</v>
      </c>
      <c r="BM139" s="144" t="s">
        <v>128</v>
      </c>
    </row>
    <row r="140" spans="2:65" s="1" customFormat="1" ht="33" customHeight="1">
      <c r="B140" s="133"/>
      <c r="C140" s="134" t="s">
        <v>127</v>
      </c>
      <c r="D140" s="134" t="s">
        <v>122</v>
      </c>
      <c r="E140" s="135" t="s">
        <v>129</v>
      </c>
      <c r="F140" s="136" t="s">
        <v>130</v>
      </c>
      <c r="G140" s="137" t="s">
        <v>125</v>
      </c>
      <c r="H140" s="138">
        <v>352</v>
      </c>
      <c r="I140" s="139"/>
      <c r="J140" s="139">
        <f t="shared" si="0"/>
        <v>0</v>
      </c>
      <c r="K140" s="140"/>
      <c r="L140" s="25"/>
      <c r="M140" s="141" t="s">
        <v>1</v>
      </c>
      <c r="N140" s="110" t="s">
        <v>33</v>
      </c>
      <c r="O140" s="142">
        <v>9.1999999999999998E-2</v>
      </c>
      <c r="P140" s="142">
        <f t="shared" si="1"/>
        <v>32.384</v>
      </c>
      <c r="Q140" s="142">
        <v>2.571E-2</v>
      </c>
      <c r="R140" s="142">
        <f t="shared" si="2"/>
        <v>9.0499200000000002</v>
      </c>
      <c r="S140" s="142">
        <v>0</v>
      </c>
      <c r="T140" s="143">
        <f t="shared" si="3"/>
        <v>0</v>
      </c>
      <c r="AR140" s="144" t="s">
        <v>131</v>
      </c>
      <c r="AT140" s="144" t="s">
        <v>122</v>
      </c>
      <c r="AU140" s="144" t="s">
        <v>127</v>
      </c>
      <c r="AY140" s="13" t="s">
        <v>119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127</v>
      </c>
      <c r="BK140" s="145">
        <f t="shared" si="9"/>
        <v>0</v>
      </c>
      <c r="BL140" s="13" t="s">
        <v>131</v>
      </c>
      <c r="BM140" s="144" t="s">
        <v>132</v>
      </c>
    </row>
    <row r="141" spans="2:65" s="1" customFormat="1" ht="24.15" customHeight="1">
      <c r="B141" s="133"/>
      <c r="C141" s="134" t="s">
        <v>133</v>
      </c>
      <c r="D141" s="134" t="s">
        <v>122</v>
      </c>
      <c r="E141" s="135" t="s">
        <v>134</v>
      </c>
      <c r="F141" s="136" t="s">
        <v>135</v>
      </c>
      <c r="G141" s="137" t="s">
        <v>136</v>
      </c>
      <c r="H141" s="138">
        <v>74</v>
      </c>
      <c r="I141" s="139"/>
      <c r="J141" s="139">
        <f t="shared" si="0"/>
        <v>0</v>
      </c>
      <c r="K141" s="140"/>
      <c r="L141" s="25"/>
      <c r="M141" s="141" t="s">
        <v>1</v>
      </c>
      <c r="N141" s="110" t="s">
        <v>33</v>
      </c>
      <c r="O141" s="142">
        <v>0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131</v>
      </c>
      <c r="AT141" s="144" t="s">
        <v>122</v>
      </c>
      <c r="AU141" s="144" t="s">
        <v>127</v>
      </c>
      <c r="AY141" s="13" t="s">
        <v>119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127</v>
      </c>
      <c r="BK141" s="145">
        <f t="shared" si="9"/>
        <v>0</v>
      </c>
      <c r="BL141" s="13" t="s">
        <v>131</v>
      </c>
      <c r="BM141" s="144" t="s">
        <v>137</v>
      </c>
    </row>
    <row r="142" spans="2:65" s="1" customFormat="1" ht="21.75" customHeight="1">
      <c r="B142" s="133"/>
      <c r="C142" s="134" t="s">
        <v>131</v>
      </c>
      <c r="D142" s="134" t="s">
        <v>122</v>
      </c>
      <c r="E142" s="135" t="s">
        <v>138</v>
      </c>
      <c r="F142" s="136" t="s">
        <v>139</v>
      </c>
      <c r="G142" s="137" t="s">
        <v>140</v>
      </c>
      <c r="H142" s="138">
        <v>8.0449999999999999</v>
      </c>
      <c r="I142" s="139"/>
      <c r="J142" s="139">
        <f t="shared" si="0"/>
        <v>0</v>
      </c>
      <c r="K142" s="140"/>
      <c r="L142" s="25"/>
      <c r="M142" s="141" t="s">
        <v>1</v>
      </c>
      <c r="N142" s="110" t="s">
        <v>33</v>
      </c>
      <c r="O142" s="142">
        <v>0.59799999999999998</v>
      </c>
      <c r="P142" s="142">
        <f t="shared" si="1"/>
        <v>4.8109099999999998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131</v>
      </c>
      <c r="AT142" s="144" t="s">
        <v>122</v>
      </c>
      <c r="AU142" s="144" t="s">
        <v>127</v>
      </c>
      <c r="AY142" s="13" t="s">
        <v>119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127</v>
      </c>
      <c r="BK142" s="145">
        <f t="shared" si="9"/>
        <v>0</v>
      </c>
      <c r="BL142" s="13" t="s">
        <v>131</v>
      </c>
      <c r="BM142" s="144" t="s">
        <v>141</v>
      </c>
    </row>
    <row r="143" spans="2:65" s="1" customFormat="1" ht="24.15" customHeight="1">
      <c r="B143" s="133"/>
      <c r="C143" s="134" t="s">
        <v>142</v>
      </c>
      <c r="D143" s="134" t="s">
        <v>122</v>
      </c>
      <c r="E143" s="135" t="s">
        <v>143</v>
      </c>
      <c r="F143" s="136" t="s">
        <v>144</v>
      </c>
      <c r="G143" s="137" t="s">
        <v>140</v>
      </c>
      <c r="H143" s="138">
        <v>72.405000000000001</v>
      </c>
      <c r="I143" s="139"/>
      <c r="J143" s="139">
        <f t="shared" si="0"/>
        <v>0</v>
      </c>
      <c r="K143" s="140"/>
      <c r="L143" s="25"/>
      <c r="M143" s="141" t="s">
        <v>1</v>
      </c>
      <c r="N143" s="110" t="s">
        <v>33</v>
      </c>
      <c r="O143" s="142">
        <v>7.0000000000000001E-3</v>
      </c>
      <c r="P143" s="142">
        <f t="shared" si="1"/>
        <v>0.50683500000000004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131</v>
      </c>
      <c r="AT143" s="144" t="s">
        <v>122</v>
      </c>
      <c r="AU143" s="144" t="s">
        <v>127</v>
      </c>
      <c r="AY143" s="13" t="s">
        <v>119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127</v>
      </c>
      <c r="BK143" s="145">
        <f t="shared" si="9"/>
        <v>0</v>
      </c>
      <c r="BL143" s="13" t="s">
        <v>131</v>
      </c>
      <c r="BM143" s="144" t="s">
        <v>145</v>
      </c>
    </row>
    <row r="144" spans="2:65" s="1" customFormat="1" ht="24.15" customHeight="1">
      <c r="B144" s="133"/>
      <c r="C144" s="134" t="s">
        <v>146</v>
      </c>
      <c r="D144" s="134" t="s">
        <v>122</v>
      </c>
      <c r="E144" s="135" t="s">
        <v>147</v>
      </c>
      <c r="F144" s="136" t="s">
        <v>148</v>
      </c>
      <c r="G144" s="137" t="s">
        <v>140</v>
      </c>
      <c r="H144" s="138">
        <v>8.0449999999999999</v>
      </c>
      <c r="I144" s="139"/>
      <c r="J144" s="139">
        <f t="shared" si="0"/>
        <v>0</v>
      </c>
      <c r="K144" s="140"/>
      <c r="L144" s="25"/>
      <c r="M144" s="141" t="s">
        <v>1</v>
      </c>
      <c r="N144" s="110" t="s">
        <v>33</v>
      </c>
      <c r="O144" s="142">
        <v>0.89</v>
      </c>
      <c r="P144" s="142">
        <f t="shared" si="1"/>
        <v>7.16005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131</v>
      </c>
      <c r="AT144" s="144" t="s">
        <v>122</v>
      </c>
      <c r="AU144" s="144" t="s">
        <v>127</v>
      </c>
      <c r="AY144" s="13" t="s">
        <v>119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127</v>
      </c>
      <c r="BK144" s="145">
        <f t="shared" si="9"/>
        <v>0</v>
      </c>
      <c r="BL144" s="13" t="s">
        <v>131</v>
      </c>
      <c r="BM144" s="144" t="s">
        <v>149</v>
      </c>
    </row>
    <row r="145" spans="2:65" s="1" customFormat="1" ht="24.15" customHeight="1">
      <c r="B145" s="133"/>
      <c r="C145" s="134" t="s">
        <v>150</v>
      </c>
      <c r="D145" s="134" t="s">
        <v>122</v>
      </c>
      <c r="E145" s="135" t="s">
        <v>151</v>
      </c>
      <c r="F145" s="136" t="s">
        <v>152</v>
      </c>
      <c r="G145" s="137" t="s">
        <v>140</v>
      </c>
      <c r="H145" s="138">
        <v>16.09</v>
      </c>
      <c r="I145" s="139"/>
      <c r="J145" s="139">
        <f t="shared" si="0"/>
        <v>0</v>
      </c>
      <c r="K145" s="140"/>
      <c r="L145" s="25"/>
      <c r="M145" s="141" t="s">
        <v>1</v>
      </c>
      <c r="N145" s="110" t="s">
        <v>33</v>
      </c>
      <c r="O145" s="142">
        <v>0.1</v>
      </c>
      <c r="P145" s="142">
        <f t="shared" si="1"/>
        <v>1.609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131</v>
      </c>
      <c r="AT145" s="144" t="s">
        <v>122</v>
      </c>
      <c r="AU145" s="144" t="s">
        <v>127</v>
      </c>
      <c r="AY145" s="13" t="s">
        <v>119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127</v>
      </c>
      <c r="BK145" s="145">
        <f t="shared" si="9"/>
        <v>0</v>
      </c>
      <c r="BL145" s="13" t="s">
        <v>131</v>
      </c>
      <c r="BM145" s="144" t="s">
        <v>153</v>
      </c>
    </row>
    <row r="146" spans="2:65" s="1" customFormat="1" ht="24.15" customHeight="1">
      <c r="B146" s="133"/>
      <c r="C146" s="134" t="s">
        <v>154</v>
      </c>
      <c r="D146" s="134" t="s">
        <v>122</v>
      </c>
      <c r="E146" s="135" t="s">
        <v>155</v>
      </c>
      <c r="F146" s="136" t="s">
        <v>156</v>
      </c>
      <c r="G146" s="137" t="s">
        <v>140</v>
      </c>
      <c r="H146" s="138">
        <v>0.77600000000000002</v>
      </c>
      <c r="I146" s="139"/>
      <c r="J146" s="139">
        <f t="shared" si="0"/>
        <v>0</v>
      </c>
      <c r="K146" s="140"/>
      <c r="L146" s="25"/>
      <c r="M146" s="141" t="s">
        <v>1</v>
      </c>
      <c r="N146" s="110" t="s">
        <v>33</v>
      </c>
      <c r="O146" s="142">
        <v>0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131</v>
      </c>
      <c r="AT146" s="144" t="s">
        <v>122</v>
      </c>
      <c r="AU146" s="144" t="s">
        <v>127</v>
      </c>
      <c r="AY146" s="13" t="s">
        <v>119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127</v>
      </c>
      <c r="BK146" s="145">
        <f t="shared" si="9"/>
        <v>0</v>
      </c>
      <c r="BL146" s="13" t="s">
        <v>131</v>
      </c>
      <c r="BM146" s="144" t="s">
        <v>157</v>
      </c>
    </row>
    <row r="147" spans="2:65" s="1" customFormat="1" ht="24.15" customHeight="1">
      <c r="B147" s="133"/>
      <c r="C147" s="134" t="s">
        <v>120</v>
      </c>
      <c r="D147" s="134" t="s">
        <v>122</v>
      </c>
      <c r="E147" s="135" t="s">
        <v>158</v>
      </c>
      <c r="F147" s="136" t="s">
        <v>159</v>
      </c>
      <c r="G147" s="137" t="s">
        <v>140</v>
      </c>
      <c r="H147" s="138">
        <v>6.4450000000000003</v>
      </c>
      <c r="I147" s="139"/>
      <c r="J147" s="139">
        <f t="shared" si="0"/>
        <v>0</v>
      </c>
      <c r="K147" s="140"/>
      <c r="L147" s="25"/>
      <c r="M147" s="141" t="s">
        <v>1</v>
      </c>
      <c r="N147" s="110" t="s">
        <v>33</v>
      </c>
      <c r="O147" s="142">
        <v>0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131</v>
      </c>
      <c r="AT147" s="144" t="s">
        <v>122</v>
      </c>
      <c r="AU147" s="144" t="s">
        <v>127</v>
      </c>
      <c r="AY147" s="13" t="s">
        <v>119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127</v>
      </c>
      <c r="BK147" s="145">
        <f t="shared" si="9"/>
        <v>0</v>
      </c>
      <c r="BL147" s="13" t="s">
        <v>131</v>
      </c>
      <c r="BM147" s="144" t="s">
        <v>160</v>
      </c>
    </row>
    <row r="148" spans="2:65" s="1" customFormat="1" ht="24.15" customHeight="1">
      <c r="B148" s="133"/>
      <c r="C148" s="134" t="s">
        <v>161</v>
      </c>
      <c r="D148" s="134" t="s">
        <v>122</v>
      </c>
      <c r="E148" s="135" t="s">
        <v>162</v>
      </c>
      <c r="F148" s="136" t="s">
        <v>163</v>
      </c>
      <c r="G148" s="137" t="s">
        <v>140</v>
      </c>
      <c r="H148" s="138">
        <v>0.82499999999999996</v>
      </c>
      <c r="I148" s="139"/>
      <c r="J148" s="139">
        <f t="shared" si="0"/>
        <v>0</v>
      </c>
      <c r="K148" s="140"/>
      <c r="L148" s="25"/>
      <c r="M148" s="141" t="s">
        <v>1</v>
      </c>
      <c r="N148" s="110" t="s">
        <v>33</v>
      </c>
      <c r="O148" s="142">
        <v>0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131</v>
      </c>
      <c r="AT148" s="144" t="s">
        <v>122</v>
      </c>
      <c r="AU148" s="144" t="s">
        <v>127</v>
      </c>
      <c r="AY148" s="13" t="s">
        <v>119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127</v>
      </c>
      <c r="BK148" s="145">
        <f t="shared" si="9"/>
        <v>0</v>
      </c>
      <c r="BL148" s="13" t="s">
        <v>131</v>
      </c>
      <c r="BM148" s="144" t="s">
        <v>164</v>
      </c>
    </row>
    <row r="149" spans="2:65" s="1" customFormat="1" ht="16.5" customHeight="1">
      <c r="B149" s="133"/>
      <c r="C149" s="134" t="s">
        <v>165</v>
      </c>
      <c r="D149" s="134" t="s">
        <v>122</v>
      </c>
      <c r="E149" s="135" t="s">
        <v>166</v>
      </c>
      <c r="F149" s="136" t="s">
        <v>167</v>
      </c>
      <c r="G149" s="137" t="s">
        <v>168</v>
      </c>
      <c r="H149" s="138">
        <v>1</v>
      </c>
      <c r="I149" s="139"/>
      <c r="J149" s="139">
        <f t="shared" si="0"/>
        <v>0</v>
      </c>
      <c r="K149" s="140"/>
      <c r="L149" s="25"/>
      <c r="M149" s="141" t="s">
        <v>1</v>
      </c>
      <c r="N149" s="110" t="s">
        <v>33</v>
      </c>
      <c r="O149" s="142">
        <v>0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131</v>
      </c>
      <c r="AT149" s="144" t="s">
        <v>122</v>
      </c>
      <c r="AU149" s="144" t="s">
        <v>127</v>
      </c>
      <c r="AY149" s="13" t="s">
        <v>119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127</v>
      </c>
      <c r="BK149" s="145">
        <f t="shared" si="9"/>
        <v>0</v>
      </c>
      <c r="BL149" s="13" t="s">
        <v>131</v>
      </c>
      <c r="BM149" s="144" t="s">
        <v>169</v>
      </c>
    </row>
    <row r="150" spans="2:65" s="11" customFormat="1" ht="22.95" customHeight="1">
      <c r="B150" s="122"/>
      <c r="D150" s="123" t="s">
        <v>66</v>
      </c>
      <c r="E150" s="131" t="s">
        <v>170</v>
      </c>
      <c r="F150" s="131" t="s">
        <v>171</v>
      </c>
      <c r="J150" s="132">
        <f>BK150</f>
        <v>0</v>
      </c>
      <c r="L150" s="122"/>
      <c r="M150" s="126"/>
      <c r="P150" s="127">
        <f>SUM(P151:P154)</f>
        <v>50.496285</v>
      </c>
      <c r="R150" s="127">
        <f>SUM(R151:R154)</f>
        <v>0</v>
      </c>
      <c r="T150" s="128">
        <f>SUM(T151:T154)</f>
        <v>0</v>
      </c>
      <c r="AR150" s="123" t="s">
        <v>75</v>
      </c>
      <c r="AT150" s="129" t="s">
        <v>66</v>
      </c>
      <c r="AU150" s="129" t="s">
        <v>75</v>
      </c>
      <c r="AY150" s="123" t="s">
        <v>119</v>
      </c>
      <c r="BK150" s="130">
        <f>SUM(BK151:BK154)</f>
        <v>0</v>
      </c>
    </row>
    <row r="151" spans="2:65" s="1" customFormat="1" ht="21.75" customHeight="1">
      <c r="B151" s="133"/>
      <c r="C151" s="134" t="s">
        <v>172</v>
      </c>
      <c r="D151" s="134" t="s">
        <v>122</v>
      </c>
      <c r="E151" s="135" t="s">
        <v>173</v>
      </c>
      <c r="F151" s="136" t="s">
        <v>174</v>
      </c>
      <c r="G151" s="137" t="s">
        <v>140</v>
      </c>
      <c r="H151" s="138">
        <v>9.0500000000000007</v>
      </c>
      <c r="I151" s="139"/>
      <c r="J151" s="139">
        <f>ROUND(I151*H151,2)</f>
        <v>0</v>
      </c>
      <c r="K151" s="140"/>
      <c r="L151" s="25"/>
      <c r="M151" s="141" t="s">
        <v>1</v>
      </c>
      <c r="N151" s="110" t="s">
        <v>33</v>
      </c>
      <c r="O151" s="142">
        <v>1.9162999999999999</v>
      </c>
      <c r="P151" s="142">
        <f>O151*H151</f>
        <v>17.342514999999999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131</v>
      </c>
      <c r="AT151" s="144" t="s">
        <v>122</v>
      </c>
      <c r="AU151" s="144" t="s">
        <v>127</v>
      </c>
      <c r="AY151" s="13" t="s">
        <v>119</v>
      </c>
      <c r="BE151" s="145">
        <f>IF(N151="základná",J151,0)</f>
        <v>0</v>
      </c>
      <c r="BF151" s="145">
        <f>IF(N151="znížená",J151,0)</f>
        <v>0</v>
      </c>
      <c r="BG151" s="145">
        <f>IF(N151="zákl. prenesená",J151,0)</f>
        <v>0</v>
      </c>
      <c r="BH151" s="145">
        <f>IF(N151="zníž. prenesená",J151,0)</f>
        <v>0</v>
      </c>
      <c r="BI151" s="145">
        <f>IF(N151="nulová",J151,0)</f>
        <v>0</v>
      </c>
      <c r="BJ151" s="13" t="s">
        <v>127</v>
      </c>
      <c r="BK151" s="145">
        <f>ROUND(I151*H151,2)</f>
        <v>0</v>
      </c>
      <c r="BL151" s="13" t="s">
        <v>131</v>
      </c>
      <c r="BM151" s="144" t="s">
        <v>175</v>
      </c>
    </row>
    <row r="152" spans="2:65" s="1" customFormat="1" ht="24.15" customHeight="1">
      <c r="B152" s="133"/>
      <c r="C152" s="134" t="s">
        <v>176</v>
      </c>
      <c r="D152" s="134" t="s">
        <v>122</v>
      </c>
      <c r="E152" s="135" t="s">
        <v>177</v>
      </c>
      <c r="F152" s="136" t="s">
        <v>178</v>
      </c>
      <c r="G152" s="137" t="s">
        <v>140</v>
      </c>
      <c r="H152" s="138">
        <v>9.0500000000000007</v>
      </c>
      <c r="I152" s="139"/>
      <c r="J152" s="139">
        <f>ROUND(I152*H152,2)</f>
        <v>0</v>
      </c>
      <c r="K152" s="140"/>
      <c r="L152" s="25"/>
      <c r="M152" s="141" t="s">
        <v>1</v>
      </c>
      <c r="N152" s="110" t="s">
        <v>33</v>
      </c>
      <c r="O152" s="142">
        <v>6.9800000000000001E-2</v>
      </c>
      <c r="P152" s="142">
        <f>O152*H152</f>
        <v>0.63169000000000008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131</v>
      </c>
      <c r="AT152" s="144" t="s">
        <v>122</v>
      </c>
      <c r="AU152" s="144" t="s">
        <v>127</v>
      </c>
      <c r="AY152" s="13" t="s">
        <v>119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3" t="s">
        <v>127</v>
      </c>
      <c r="BK152" s="145">
        <f>ROUND(I152*H152,2)</f>
        <v>0</v>
      </c>
      <c r="BL152" s="13" t="s">
        <v>131</v>
      </c>
      <c r="BM152" s="144" t="s">
        <v>179</v>
      </c>
    </row>
    <row r="153" spans="2:65" s="1" customFormat="1" ht="33" customHeight="1">
      <c r="B153" s="133"/>
      <c r="C153" s="134" t="s">
        <v>180</v>
      </c>
      <c r="D153" s="134" t="s">
        <v>122</v>
      </c>
      <c r="E153" s="135" t="s">
        <v>181</v>
      </c>
      <c r="F153" s="136" t="s">
        <v>182</v>
      </c>
      <c r="G153" s="137" t="s">
        <v>140</v>
      </c>
      <c r="H153" s="138">
        <v>9.0500000000000007</v>
      </c>
      <c r="I153" s="139"/>
      <c r="J153" s="139">
        <f>ROUND(I153*H153,2)</f>
        <v>0</v>
      </c>
      <c r="K153" s="140"/>
      <c r="L153" s="25"/>
      <c r="M153" s="141" t="s">
        <v>1</v>
      </c>
      <c r="N153" s="110" t="s">
        <v>33</v>
      </c>
      <c r="O153" s="142">
        <v>2.6055999999999999</v>
      </c>
      <c r="P153" s="142">
        <f>O153*H153</f>
        <v>23.580680000000001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131</v>
      </c>
      <c r="AT153" s="144" t="s">
        <v>122</v>
      </c>
      <c r="AU153" s="144" t="s">
        <v>127</v>
      </c>
      <c r="AY153" s="13" t="s">
        <v>119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3" t="s">
        <v>127</v>
      </c>
      <c r="BK153" s="145">
        <f>ROUND(I153*H153,2)</f>
        <v>0</v>
      </c>
      <c r="BL153" s="13" t="s">
        <v>131</v>
      </c>
      <c r="BM153" s="144" t="s">
        <v>183</v>
      </c>
    </row>
    <row r="154" spans="2:65" s="1" customFormat="1" ht="33" customHeight="1">
      <c r="B154" s="133"/>
      <c r="C154" s="134" t="s">
        <v>184</v>
      </c>
      <c r="D154" s="134" t="s">
        <v>122</v>
      </c>
      <c r="E154" s="135" t="s">
        <v>185</v>
      </c>
      <c r="F154" s="136" t="s">
        <v>186</v>
      </c>
      <c r="G154" s="137" t="s">
        <v>140</v>
      </c>
      <c r="H154" s="138">
        <v>171.95</v>
      </c>
      <c r="I154" s="139"/>
      <c r="J154" s="139">
        <f>ROUND(I154*H154,2)</f>
        <v>0</v>
      </c>
      <c r="K154" s="140"/>
      <c r="L154" s="25"/>
      <c r="M154" s="141" t="s">
        <v>1</v>
      </c>
      <c r="N154" s="110" t="s">
        <v>33</v>
      </c>
      <c r="O154" s="142">
        <v>5.1999999999999998E-2</v>
      </c>
      <c r="P154" s="142">
        <f>O154*H154</f>
        <v>8.9413999999999998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131</v>
      </c>
      <c r="AT154" s="144" t="s">
        <v>122</v>
      </c>
      <c r="AU154" s="144" t="s">
        <v>127</v>
      </c>
      <c r="AY154" s="13" t="s">
        <v>119</v>
      </c>
      <c r="BE154" s="145">
        <f>IF(N154="základná",J154,0)</f>
        <v>0</v>
      </c>
      <c r="BF154" s="145">
        <f>IF(N154="znížená",J154,0)</f>
        <v>0</v>
      </c>
      <c r="BG154" s="145">
        <f>IF(N154="zákl. prenesená",J154,0)</f>
        <v>0</v>
      </c>
      <c r="BH154" s="145">
        <f>IF(N154="zníž. prenesená",J154,0)</f>
        <v>0</v>
      </c>
      <c r="BI154" s="145">
        <f>IF(N154="nulová",J154,0)</f>
        <v>0</v>
      </c>
      <c r="BJ154" s="13" t="s">
        <v>127</v>
      </c>
      <c r="BK154" s="145">
        <f>ROUND(I154*H154,2)</f>
        <v>0</v>
      </c>
      <c r="BL154" s="13" t="s">
        <v>131</v>
      </c>
      <c r="BM154" s="144" t="s">
        <v>187</v>
      </c>
    </row>
    <row r="155" spans="2:65" s="11" customFormat="1" ht="25.95" customHeight="1">
      <c r="B155" s="122"/>
      <c r="D155" s="123" t="s">
        <v>66</v>
      </c>
      <c r="E155" s="124" t="s">
        <v>188</v>
      </c>
      <c r="F155" s="124" t="s">
        <v>189</v>
      </c>
      <c r="J155" s="125">
        <f>BK155</f>
        <v>0</v>
      </c>
      <c r="L155" s="122"/>
      <c r="M155" s="126"/>
      <c r="P155" s="127">
        <f>P156+P161+P170+P185+P190+P217+P220+P224+P227</f>
        <v>1015.5858961900002</v>
      </c>
      <c r="R155" s="127">
        <f>R156+R161+R170+R185+R190+R217+R220+R224+R227</f>
        <v>6.3583338637999995</v>
      </c>
      <c r="T155" s="128">
        <f>T156+T161+T170+T185+T190+T217+T220+T224+T227</f>
        <v>8.0453168000000002</v>
      </c>
      <c r="AR155" s="123" t="s">
        <v>127</v>
      </c>
      <c r="AT155" s="129" t="s">
        <v>66</v>
      </c>
      <c r="AU155" s="129" t="s">
        <v>67</v>
      </c>
      <c r="AY155" s="123" t="s">
        <v>119</v>
      </c>
      <c r="BK155" s="130">
        <f>BK156+BK161+BK170+BK185+BK190+BK217+BK220+BK224+BK227</f>
        <v>0</v>
      </c>
    </row>
    <row r="156" spans="2:65" s="11" customFormat="1" ht="22.95" customHeight="1">
      <c r="B156" s="122"/>
      <c r="D156" s="123" t="s">
        <v>66</v>
      </c>
      <c r="E156" s="131" t="s">
        <v>190</v>
      </c>
      <c r="F156" s="131" t="s">
        <v>191</v>
      </c>
      <c r="J156" s="132">
        <f>BK156</f>
        <v>0</v>
      </c>
      <c r="L156" s="122"/>
      <c r="M156" s="126"/>
      <c r="P156" s="127">
        <f>SUM(P157:P160)</f>
        <v>33.545908919999995</v>
      </c>
      <c r="R156" s="127">
        <f>SUM(R157:R160)</f>
        <v>7.4742961999999996E-2</v>
      </c>
      <c r="T156" s="128">
        <f>SUM(T157:T160)</f>
        <v>2.1329759999999998</v>
      </c>
      <c r="AR156" s="123" t="s">
        <v>127</v>
      </c>
      <c r="AT156" s="129" t="s">
        <v>66</v>
      </c>
      <c r="AU156" s="129" t="s">
        <v>75</v>
      </c>
      <c r="AY156" s="123" t="s">
        <v>119</v>
      </c>
      <c r="BK156" s="130">
        <f>SUM(BK157:BK160)</f>
        <v>0</v>
      </c>
    </row>
    <row r="157" spans="2:65" s="1" customFormat="1" ht="21.75" customHeight="1">
      <c r="B157" s="133"/>
      <c r="C157" s="134" t="s">
        <v>126</v>
      </c>
      <c r="D157" s="134" t="s">
        <v>122</v>
      </c>
      <c r="E157" s="135" t="s">
        <v>192</v>
      </c>
      <c r="F157" s="136" t="s">
        <v>193</v>
      </c>
      <c r="G157" s="137" t="s">
        <v>125</v>
      </c>
      <c r="H157" s="138">
        <v>355.49599999999998</v>
      </c>
      <c r="I157" s="139"/>
      <c r="J157" s="139">
        <f>ROUND(I157*H157,2)</f>
        <v>0</v>
      </c>
      <c r="K157" s="140"/>
      <c r="L157" s="25"/>
      <c r="M157" s="141" t="s">
        <v>1</v>
      </c>
      <c r="N157" s="110" t="s">
        <v>33</v>
      </c>
      <c r="O157" s="142">
        <v>4.4019999999999997E-2</v>
      </c>
      <c r="P157" s="142">
        <f>O157*H157</f>
        <v>15.648933919999997</v>
      </c>
      <c r="Q157" s="142">
        <v>3.2499999999999998E-6</v>
      </c>
      <c r="R157" s="142">
        <f>Q157*H157</f>
        <v>1.1553619999999998E-3</v>
      </c>
      <c r="S157" s="142">
        <v>0</v>
      </c>
      <c r="T157" s="143">
        <f>S157*H157</f>
        <v>0</v>
      </c>
      <c r="AR157" s="144" t="s">
        <v>126</v>
      </c>
      <c r="AT157" s="144" t="s">
        <v>122</v>
      </c>
      <c r="AU157" s="144" t="s">
        <v>127</v>
      </c>
      <c r="AY157" s="13" t="s">
        <v>119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3" t="s">
        <v>127</v>
      </c>
      <c r="BK157" s="145">
        <f>ROUND(I157*H157,2)</f>
        <v>0</v>
      </c>
      <c r="BL157" s="13" t="s">
        <v>126</v>
      </c>
      <c r="BM157" s="144" t="s">
        <v>194</v>
      </c>
    </row>
    <row r="158" spans="2:65" s="1" customFormat="1" ht="24.15" customHeight="1">
      <c r="B158" s="133"/>
      <c r="C158" s="146" t="s">
        <v>195</v>
      </c>
      <c r="D158" s="146" t="s">
        <v>196</v>
      </c>
      <c r="E158" s="147" t="s">
        <v>197</v>
      </c>
      <c r="F158" s="148" t="s">
        <v>198</v>
      </c>
      <c r="G158" s="149" t="s">
        <v>125</v>
      </c>
      <c r="H158" s="150">
        <v>408.82</v>
      </c>
      <c r="I158" s="151"/>
      <c r="J158" s="151">
        <f>ROUND(I158*H158,2)</f>
        <v>0</v>
      </c>
      <c r="K158" s="152"/>
      <c r="L158" s="153"/>
      <c r="M158" s="154" t="s">
        <v>1</v>
      </c>
      <c r="N158" s="155" t="s">
        <v>33</v>
      </c>
      <c r="O158" s="142">
        <v>0</v>
      </c>
      <c r="P158" s="142">
        <f>O158*H158</f>
        <v>0</v>
      </c>
      <c r="Q158" s="142">
        <v>1.8000000000000001E-4</v>
      </c>
      <c r="R158" s="142">
        <f>Q158*H158</f>
        <v>7.3587600000000003E-2</v>
      </c>
      <c r="S158" s="142">
        <v>0</v>
      </c>
      <c r="T158" s="143">
        <f>S158*H158</f>
        <v>0</v>
      </c>
      <c r="AR158" s="144" t="s">
        <v>199</v>
      </c>
      <c r="AT158" s="144" t="s">
        <v>196</v>
      </c>
      <c r="AU158" s="144" t="s">
        <v>127</v>
      </c>
      <c r="AY158" s="13" t="s">
        <v>119</v>
      </c>
      <c r="BE158" s="145">
        <f>IF(N158="základná",J158,0)</f>
        <v>0</v>
      </c>
      <c r="BF158" s="145">
        <f>IF(N158="znížená",J158,0)</f>
        <v>0</v>
      </c>
      <c r="BG158" s="145">
        <f>IF(N158="zákl. prenesená",J158,0)</f>
        <v>0</v>
      </c>
      <c r="BH158" s="145">
        <f>IF(N158="zníž. prenesená",J158,0)</f>
        <v>0</v>
      </c>
      <c r="BI158" s="145">
        <f>IF(N158="nulová",J158,0)</f>
        <v>0</v>
      </c>
      <c r="BJ158" s="13" t="s">
        <v>127</v>
      </c>
      <c r="BK158" s="145">
        <f>ROUND(I158*H158,2)</f>
        <v>0</v>
      </c>
      <c r="BL158" s="13" t="s">
        <v>126</v>
      </c>
      <c r="BM158" s="144" t="s">
        <v>200</v>
      </c>
    </row>
    <row r="159" spans="2:65" s="1" customFormat="1" ht="33" customHeight="1">
      <c r="B159" s="133"/>
      <c r="C159" s="134" t="s">
        <v>201</v>
      </c>
      <c r="D159" s="134" t="s">
        <v>122</v>
      </c>
      <c r="E159" s="135" t="s">
        <v>202</v>
      </c>
      <c r="F159" s="136" t="s">
        <v>203</v>
      </c>
      <c r="G159" s="137" t="s">
        <v>125</v>
      </c>
      <c r="H159" s="138">
        <v>355.49599999999998</v>
      </c>
      <c r="I159" s="139"/>
      <c r="J159" s="139">
        <f>ROUND(I159*H159,2)</f>
        <v>0</v>
      </c>
      <c r="K159" s="140"/>
      <c r="L159" s="25"/>
      <c r="M159" s="141" t="s">
        <v>1</v>
      </c>
      <c r="N159" s="110" t="s">
        <v>33</v>
      </c>
      <c r="O159" s="142">
        <v>0.05</v>
      </c>
      <c r="P159" s="142">
        <f>O159*H159</f>
        <v>17.774799999999999</v>
      </c>
      <c r="Q159" s="142">
        <v>0</v>
      </c>
      <c r="R159" s="142">
        <f>Q159*H159</f>
        <v>0</v>
      </c>
      <c r="S159" s="142">
        <v>6.0000000000000001E-3</v>
      </c>
      <c r="T159" s="143">
        <f>S159*H159</f>
        <v>2.1329759999999998</v>
      </c>
      <c r="AR159" s="144" t="s">
        <v>126</v>
      </c>
      <c r="AT159" s="144" t="s">
        <v>122</v>
      </c>
      <c r="AU159" s="144" t="s">
        <v>127</v>
      </c>
      <c r="AY159" s="13" t="s">
        <v>119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3" t="s">
        <v>127</v>
      </c>
      <c r="BK159" s="145">
        <f>ROUND(I159*H159,2)</f>
        <v>0</v>
      </c>
      <c r="BL159" s="13" t="s">
        <v>126</v>
      </c>
      <c r="BM159" s="144" t="s">
        <v>204</v>
      </c>
    </row>
    <row r="160" spans="2:65" s="1" customFormat="1" ht="24.15" customHeight="1">
      <c r="B160" s="133"/>
      <c r="C160" s="134" t="s">
        <v>205</v>
      </c>
      <c r="D160" s="134" t="s">
        <v>122</v>
      </c>
      <c r="E160" s="135" t="s">
        <v>206</v>
      </c>
      <c r="F160" s="136" t="s">
        <v>207</v>
      </c>
      <c r="G160" s="137" t="s">
        <v>140</v>
      </c>
      <c r="H160" s="138">
        <v>7.4999999999999997E-2</v>
      </c>
      <c r="I160" s="139"/>
      <c r="J160" s="139">
        <f>ROUND(I160*H160,2)</f>
        <v>0</v>
      </c>
      <c r="K160" s="140"/>
      <c r="L160" s="25"/>
      <c r="M160" s="141" t="s">
        <v>1</v>
      </c>
      <c r="N160" s="110" t="s">
        <v>33</v>
      </c>
      <c r="O160" s="142">
        <v>1.629</v>
      </c>
      <c r="P160" s="142">
        <f>O160*H160</f>
        <v>0.12217499999999999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126</v>
      </c>
      <c r="AT160" s="144" t="s">
        <v>122</v>
      </c>
      <c r="AU160" s="144" t="s">
        <v>127</v>
      </c>
      <c r="AY160" s="13" t="s">
        <v>119</v>
      </c>
      <c r="BE160" s="145">
        <f>IF(N160="základná",J160,0)</f>
        <v>0</v>
      </c>
      <c r="BF160" s="145">
        <f>IF(N160="znížená",J160,0)</f>
        <v>0</v>
      </c>
      <c r="BG160" s="145">
        <f>IF(N160="zákl. prenesená",J160,0)</f>
        <v>0</v>
      </c>
      <c r="BH160" s="145">
        <f>IF(N160="zníž. prenesená",J160,0)</f>
        <v>0</v>
      </c>
      <c r="BI160" s="145">
        <f>IF(N160="nulová",J160,0)</f>
        <v>0</v>
      </c>
      <c r="BJ160" s="13" t="s">
        <v>127</v>
      </c>
      <c r="BK160" s="145">
        <f>ROUND(I160*H160,2)</f>
        <v>0</v>
      </c>
      <c r="BL160" s="13" t="s">
        <v>126</v>
      </c>
      <c r="BM160" s="144" t="s">
        <v>208</v>
      </c>
    </row>
    <row r="161" spans="2:65" s="11" customFormat="1" ht="22.95" customHeight="1">
      <c r="B161" s="122"/>
      <c r="D161" s="123" t="s">
        <v>66</v>
      </c>
      <c r="E161" s="131" t="s">
        <v>209</v>
      </c>
      <c r="F161" s="131" t="s">
        <v>210</v>
      </c>
      <c r="J161" s="132">
        <f>BK161</f>
        <v>0</v>
      </c>
      <c r="L161" s="122"/>
      <c r="M161" s="126"/>
      <c r="P161" s="127">
        <f>SUM(P162:P169)</f>
        <v>156.13739523999999</v>
      </c>
      <c r="R161" s="127">
        <f>SUM(R162:R169)</f>
        <v>1.66058576</v>
      </c>
      <c r="T161" s="128">
        <f>SUM(T162:T169)</f>
        <v>0</v>
      </c>
      <c r="AR161" s="123" t="s">
        <v>127</v>
      </c>
      <c r="AT161" s="129" t="s">
        <v>66</v>
      </c>
      <c r="AU161" s="129" t="s">
        <v>75</v>
      </c>
      <c r="AY161" s="123" t="s">
        <v>119</v>
      </c>
      <c r="BK161" s="130">
        <f>SUM(BK162:BK169)</f>
        <v>0</v>
      </c>
    </row>
    <row r="162" spans="2:65" s="1" customFormat="1" ht="24.15" customHeight="1">
      <c r="B162" s="133"/>
      <c r="C162" s="134" t="s">
        <v>7</v>
      </c>
      <c r="D162" s="134" t="s">
        <v>122</v>
      </c>
      <c r="E162" s="135" t="s">
        <v>211</v>
      </c>
      <c r="F162" s="136" t="s">
        <v>212</v>
      </c>
      <c r="G162" s="137" t="s">
        <v>125</v>
      </c>
      <c r="H162" s="138">
        <v>355.49599999999998</v>
      </c>
      <c r="I162" s="139"/>
      <c r="J162" s="139">
        <f t="shared" ref="J162:J169" si="10">ROUND(I162*H162,2)</f>
        <v>0</v>
      </c>
      <c r="K162" s="140"/>
      <c r="L162" s="25"/>
      <c r="M162" s="141" t="s">
        <v>1</v>
      </c>
      <c r="N162" s="110" t="s">
        <v>33</v>
      </c>
      <c r="O162" s="142">
        <v>0.43043999999999999</v>
      </c>
      <c r="P162" s="142">
        <f t="shared" ref="P162:P169" si="11">O162*H162</f>
        <v>153.01969824</v>
      </c>
      <c r="Q162" s="142">
        <v>0</v>
      </c>
      <c r="R162" s="142">
        <f t="shared" ref="R162:R169" si="12">Q162*H162</f>
        <v>0</v>
      </c>
      <c r="S162" s="142">
        <v>0</v>
      </c>
      <c r="T162" s="143">
        <f t="shared" ref="T162:T169" si="13">S162*H162</f>
        <v>0</v>
      </c>
      <c r="AR162" s="144" t="s">
        <v>126</v>
      </c>
      <c r="AT162" s="144" t="s">
        <v>122</v>
      </c>
      <c r="AU162" s="144" t="s">
        <v>127</v>
      </c>
      <c r="AY162" s="13" t="s">
        <v>119</v>
      </c>
      <c r="BE162" s="145">
        <f t="shared" ref="BE162:BE169" si="14">IF(N162="základná",J162,0)</f>
        <v>0</v>
      </c>
      <c r="BF162" s="145">
        <f t="shared" ref="BF162:BF169" si="15">IF(N162="znížená",J162,0)</f>
        <v>0</v>
      </c>
      <c r="BG162" s="145">
        <f t="shared" ref="BG162:BG169" si="16">IF(N162="zákl. prenesená",J162,0)</f>
        <v>0</v>
      </c>
      <c r="BH162" s="145">
        <f t="shared" ref="BH162:BH169" si="17">IF(N162="zníž. prenesená",J162,0)</f>
        <v>0</v>
      </c>
      <c r="BI162" s="145">
        <f t="shared" ref="BI162:BI169" si="18">IF(N162="nulová",J162,0)</f>
        <v>0</v>
      </c>
      <c r="BJ162" s="13" t="s">
        <v>127</v>
      </c>
      <c r="BK162" s="145">
        <f t="shared" ref="BK162:BK169" si="19">ROUND(I162*H162,2)</f>
        <v>0</v>
      </c>
      <c r="BL162" s="13" t="s">
        <v>126</v>
      </c>
      <c r="BM162" s="144" t="s">
        <v>213</v>
      </c>
    </row>
    <row r="163" spans="2:65" s="1" customFormat="1" ht="24.15" customHeight="1">
      <c r="B163" s="133"/>
      <c r="C163" s="146" t="s">
        <v>214</v>
      </c>
      <c r="D163" s="146" t="s">
        <v>196</v>
      </c>
      <c r="E163" s="147" t="s">
        <v>215</v>
      </c>
      <c r="F163" s="148" t="s">
        <v>216</v>
      </c>
      <c r="G163" s="149" t="s">
        <v>125</v>
      </c>
      <c r="H163" s="150">
        <v>362.60599999999999</v>
      </c>
      <c r="I163" s="151"/>
      <c r="J163" s="151">
        <f t="shared" si="10"/>
        <v>0</v>
      </c>
      <c r="K163" s="152"/>
      <c r="L163" s="153"/>
      <c r="M163" s="154" t="s">
        <v>1</v>
      </c>
      <c r="N163" s="155" t="s">
        <v>33</v>
      </c>
      <c r="O163" s="142">
        <v>0</v>
      </c>
      <c r="P163" s="142">
        <f t="shared" si="11"/>
        <v>0</v>
      </c>
      <c r="Q163" s="142">
        <v>3.7599999999999999E-3</v>
      </c>
      <c r="R163" s="142">
        <f t="shared" si="12"/>
        <v>1.36339856</v>
      </c>
      <c r="S163" s="142">
        <v>0</v>
      </c>
      <c r="T163" s="143">
        <f t="shared" si="13"/>
        <v>0</v>
      </c>
      <c r="AR163" s="144" t="s">
        <v>199</v>
      </c>
      <c r="AT163" s="144" t="s">
        <v>196</v>
      </c>
      <c r="AU163" s="144" t="s">
        <v>127</v>
      </c>
      <c r="AY163" s="13" t="s">
        <v>119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127</v>
      </c>
      <c r="BK163" s="145">
        <f t="shared" si="19"/>
        <v>0</v>
      </c>
      <c r="BL163" s="13" t="s">
        <v>126</v>
      </c>
      <c r="BM163" s="144" t="s">
        <v>217</v>
      </c>
    </row>
    <row r="164" spans="2:65" s="1" customFormat="1" ht="16.5" customHeight="1">
      <c r="B164" s="133"/>
      <c r="C164" s="146" t="s">
        <v>218</v>
      </c>
      <c r="D164" s="146" t="s">
        <v>196</v>
      </c>
      <c r="E164" s="147" t="s">
        <v>219</v>
      </c>
      <c r="F164" s="148" t="s">
        <v>220</v>
      </c>
      <c r="G164" s="149" t="s">
        <v>168</v>
      </c>
      <c r="H164" s="150">
        <v>1244.2360000000001</v>
      </c>
      <c r="I164" s="151"/>
      <c r="J164" s="151">
        <f t="shared" si="10"/>
        <v>0</v>
      </c>
      <c r="K164" s="152"/>
      <c r="L164" s="153"/>
      <c r="M164" s="154" t="s">
        <v>1</v>
      </c>
      <c r="N164" s="155" t="s">
        <v>33</v>
      </c>
      <c r="O164" s="142">
        <v>0</v>
      </c>
      <c r="P164" s="142">
        <f t="shared" si="11"/>
        <v>0</v>
      </c>
      <c r="Q164" s="142">
        <v>2.0000000000000001E-4</v>
      </c>
      <c r="R164" s="142">
        <f t="shared" si="12"/>
        <v>0.24884720000000005</v>
      </c>
      <c r="S164" s="142">
        <v>0</v>
      </c>
      <c r="T164" s="143">
        <f t="shared" si="13"/>
        <v>0</v>
      </c>
      <c r="AR164" s="144" t="s">
        <v>199</v>
      </c>
      <c r="AT164" s="144" t="s">
        <v>196</v>
      </c>
      <c r="AU164" s="144" t="s">
        <v>127</v>
      </c>
      <c r="AY164" s="13" t="s">
        <v>119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127</v>
      </c>
      <c r="BK164" s="145">
        <f t="shared" si="19"/>
        <v>0</v>
      </c>
      <c r="BL164" s="13" t="s">
        <v>126</v>
      </c>
      <c r="BM164" s="144" t="s">
        <v>221</v>
      </c>
    </row>
    <row r="165" spans="2:65" s="1" customFormat="1" ht="24.15" customHeight="1">
      <c r="B165" s="133"/>
      <c r="C165" s="146" t="s">
        <v>222</v>
      </c>
      <c r="D165" s="146" t="s">
        <v>196</v>
      </c>
      <c r="E165" s="147" t="s">
        <v>223</v>
      </c>
      <c r="F165" s="148" t="s">
        <v>224</v>
      </c>
      <c r="G165" s="149" t="s">
        <v>168</v>
      </c>
      <c r="H165" s="150">
        <v>8</v>
      </c>
      <c r="I165" s="151"/>
      <c r="J165" s="151">
        <f t="shared" si="10"/>
        <v>0</v>
      </c>
      <c r="K165" s="152"/>
      <c r="L165" s="153"/>
      <c r="M165" s="154" t="s">
        <v>1</v>
      </c>
      <c r="N165" s="155" t="s">
        <v>33</v>
      </c>
      <c r="O165" s="142">
        <v>0</v>
      </c>
      <c r="P165" s="142">
        <f t="shared" si="11"/>
        <v>0</v>
      </c>
      <c r="Q165" s="142">
        <v>1.5E-3</v>
      </c>
      <c r="R165" s="142">
        <f t="shared" si="12"/>
        <v>1.2E-2</v>
      </c>
      <c r="S165" s="142">
        <v>0</v>
      </c>
      <c r="T165" s="143">
        <f t="shared" si="13"/>
        <v>0</v>
      </c>
      <c r="AR165" s="144" t="s">
        <v>199</v>
      </c>
      <c r="AT165" s="144" t="s">
        <v>196</v>
      </c>
      <c r="AU165" s="144" t="s">
        <v>127</v>
      </c>
      <c r="AY165" s="13" t="s">
        <v>119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127</v>
      </c>
      <c r="BK165" s="145">
        <f t="shared" si="19"/>
        <v>0</v>
      </c>
      <c r="BL165" s="13" t="s">
        <v>126</v>
      </c>
      <c r="BM165" s="144" t="s">
        <v>225</v>
      </c>
    </row>
    <row r="166" spans="2:65" s="1" customFormat="1" ht="33" customHeight="1">
      <c r="B166" s="133"/>
      <c r="C166" s="146" t="s">
        <v>226</v>
      </c>
      <c r="D166" s="146" t="s">
        <v>196</v>
      </c>
      <c r="E166" s="147" t="s">
        <v>227</v>
      </c>
      <c r="F166" s="148" t="s">
        <v>228</v>
      </c>
      <c r="G166" s="149" t="s">
        <v>136</v>
      </c>
      <c r="H166" s="150">
        <v>20</v>
      </c>
      <c r="I166" s="151"/>
      <c r="J166" s="151">
        <f t="shared" si="10"/>
        <v>0</v>
      </c>
      <c r="K166" s="152"/>
      <c r="L166" s="153"/>
      <c r="M166" s="154" t="s">
        <v>1</v>
      </c>
      <c r="N166" s="155" t="s">
        <v>33</v>
      </c>
      <c r="O166" s="142">
        <v>0</v>
      </c>
      <c r="P166" s="142">
        <f t="shared" si="11"/>
        <v>0</v>
      </c>
      <c r="Q166" s="142">
        <v>5.0000000000000002E-5</v>
      </c>
      <c r="R166" s="142">
        <f t="shared" si="12"/>
        <v>1E-3</v>
      </c>
      <c r="S166" s="142">
        <v>0</v>
      </c>
      <c r="T166" s="143">
        <f t="shared" si="13"/>
        <v>0</v>
      </c>
      <c r="AR166" s="144" t="s">
        <v>199</v>
      </c>
      <c r="AT166" s="144" t="s">
        <v>196</v>
      </c>
      <c r="AU166" s="144" t="s">
        <v>127</v>
      </c>
      <c r="AY166" s="13" t="s">
        <v>119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127</v>
      </c>
      <c r="BK166" s="145">
        <f t="shared" si="19"/>
        <v>0</v>
      </c>
      <c r="BL166" s="13" t="s">
        <v>126</v>
      </c>
      <c r="BM166" s="144" t="s">
        <v>229</v>
      </c>
    </row>
    <row r="167" spans="2:65" s="1" customFormat="1" ht="21.75" customHeight="1">
      <c r="B167" s="133"/>
      <c r="C167" s="146" t="s">
        <v>230</v>
      </c>
      <c r="D167" s="146" t="s">
        <v>196</v>
      </c>
      <c r="E167" s="147" t="s">
        <v>231</v>
      </c>
      <c r="F167" s="148" t="s">
        <v>232</v>
      </c>
      <c r="G167" s="149" t="s">
        <v>125</v>
      </c>
      <c r="H167" s="150">
        <v>31.92</v>
      </c>
      <c r="I167" s="151"/>
      <c r="J167" s="151">
        <f t="shared" si="10"/>
        <v>0</v>
      </c>
      <c r="K167" s="152"/>
      <c r="L167" s="153"/>
      <c r="M167" s="154" t="s">
        <v>1</v>
      </c>
      <c r="N167" s="155" t="s">
        <v>33</v>
      </c>
      <c r="O167" s="142">
        <v>0</v>
      </c>
      <c r="P167" s="142">
        <f t="shared" si="11"/>
        <v>0</v>
      </c>
      <c r="Q167" s="142">
        <v>2.5000000000000001E-4</v>
      </c>
      <c r="R167" s="142">
        <f t="shared" si="12"/>
        <v>7.980000000000001E-3</v>
      </c>
      <c r="S167" s="142">
        <v>0</v>
      </c>
      <c r="T167" s="143">
        <f t="shared" si="13"/>
        <v>0</v>
      </c>
      <c r="AR167" s="144" t="s">
        <v>199</v>
      </c>
      <c r="AT167" s="144" t="s">
        <v>196</v>
      </c>
      <c r="AU167" s="144" t="s">
        <v>127</v>
      </c>
      <c r="AY167" s="13" t="s">
        <v>119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127</v>
      </c>
      <c r="BK167" s="145">
        <f t="shared" si="19"/>
        <v>0</v>
      </c>
      <c r="BL167" s="13" t="s">
        <v>126</v>
      </c>
      <c r="BM167" s="144" t="s">
        <v>233</v>
      </c>
    </row>
    <row r="168" spans="2:65" s="1" customFormat="1" ht="21.75" customHeight="1">
      <c r="B168" s="133"/>
      <c r="C168" s="146" t="s">
        <v>234</v>
      </c>
      <c r="D168" s="146" t="s">
        <v>196</v>
      </c>
      <c r="E168" s="147" t="s">
        <v>235</v>
      </c>
      <c r="F168" s="148" t="s">
        <v>236</v>
      </c>
      <c r="G168" s="149" t="s">
        <v>125</v>
      </c>
      <c r="H168" s="150">
        <v>22.8</v>
      </c>
      <c r="I168" s="151"/>
      <c r="J168" s="151">
        <f t="shared" si="10"/>
        <v>0</v>
      </c>
      <c r="K168" s="152"/>
      <c r="L168" s="153"/>
      <c r="M168" s="154" t="s">
        <v>1</v>
      </c>
      <c r="N168" s="155" t="s">
        <v>33</v>
      </c>
      <c r="O168" s="142">
        <v>0</v>
      </c>
      <c r="P168" s="142">
        <f t="shared" si="11"/>
        <v>0</v>
      </c>
      <c r="Q168" s="142">
        <v>1.1999999999999999E-3</v>
      </c>
      <c r="R168" s="142">
        <f t="shared" si="12"/>
        <v>2.7359999999999999E-2</v>
      </c>
      <c r="S168" s="142">
        <v>0</v>
      </c>
      <c r="T168" s="143">
        <f t="shared" si="13"/>
        <v>0</v>
      </c>
      <c r="AR168" s="144" t="s">
        <v>199</v>
      </c>
      <c r="AT168" s="144" t="s">
        <v>196</v>
      </c>
      <c r="AU168" s="144" t="s">
        <v>127</v>
      </c>
      <c r="AY168" s="13" t="s">
        <v>119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127</v>
      </c>
      <c r="BK168" s="145">
        <f t="shared" si="19"/>
        <v>0</v>
      </c>
      <c r="BL168" s="13" t="s">
        <v>126</v>
      </c>
      <c r="BM168" s="144" t="s">
        <v>237</v>
      </c>
    </row>
    <row r="169" spans="2:65" s="1" customFormat="1" ht="24.15" customHeight="1">
      <c r="B169" s="133"/>
      <c r="C169" s="134" t="s">
        <v>238</v>
      </c>
      <c r="D169" s="134" t="s">
        <v>122</v>
      </c>
      <c r="E169" s="135" t="s">
        <v>239</v>
      </c>
      <c r="F169" s="136" t="s">
        <v>240</v>
      </c>
      <c r="G169" s="137" t="s">
        <v>140</v>
      </c>
      <c r="H169" s="138">
        <v>1.661</v>
      </c>
      <c r="I169" s="139"/>
      <c r="J169" s="139">
        <f t="shared" si="10"/>
        <v>0</v>
      </c>
      <c r="K169" s="140"/>
      <c r="L169" s="25"/>
      <c r="M169" s="141" t="s">
        <v>1</v>
      </c>
      <c r="N169" s="110" t="s">
        <v>33</v>
      </c>
      <c r="O169" s="142">
        <v>1.877</v>
      </c>
      <c r="P169" s="142">
        <f t="shared" si="11"/>
        <v>3.1176970000000002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126</v>
      </c>
      <c r="AT169" s="144" t="s">
        <v>122</v>
      </c>
      <c r="AU169" s="144" t="s">
        <v>127</v>
      </c>
      <c r="AY169" s="13" t="s">
        <v>119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127</v>
      </c>
      <c r="BK169" s="145">
        <f t="shared" si="19"/>
        <v>0</v>
      </c>
      <c r="BL169" s="13" t="s">
        <v>126</v>
      </c>
      <c r="BM169" s="144" t="s">
        <v>241</v>
      </c>
    </row>
    <row r="170" spans="2:65" s="11" customFormat="1" ht="22.95" customHeight="1">
      <c r="B170" s="122"/>
      <c r="D170" s="123" t="s">
        <v>66</v>
      </c>
      <c r="E170" s="131" t="s">
        <v>242</v>
      </c>
      <c r="F170" s="131" t="s">
        <v>243</v>
      </c>
      <c r="J170" s="132">
        <f>BK170</f>
        <v>0</v>
      </c>
      <c r="L170" s="122"/>
      <c r="M170" s="126"/>
      <c r="P170" s="127">
        <f>SUM(P171:P184)</f>
        <v>188.48013979999999</v>
      </c>
      <c r="R170" s="127">
        <f>SUM(R171:R184)</f>
        <v>2.1645219199999999</v>
      </c>
      <c r="T170" s="128">
        <f>SUM(T171:T184)</f>
        <v>0.77600000000000002</v>
      </c>
      <c r="AR170" s="123" t="s">
        <v>127</v>
      </c>
      <c r="AT170" s="129" t="s">
        <v>66</v>
      </c>
      <c r="AU170" s="129" t="s">
        <v>75</v>
      </c>
      <c r="AY170" s="123" t="s">
        <v>119</v>
      </c>
      <c r="BK170" s="130">
        <f>SUM(BK171:BK184)</f>
        <v>0</v>
      </c>
    </row>
    <row r="171" spans="2:65" s="1" customFormat="1" ht="24.15" customHeight="1">
      <c r="B171" s="133"/>
      <c r="C171" s="134" t="s">
        <v>244</v>
      </c>
      <c r="D171" s="134" t="s">
        <v>122</v>
      </c>
      <c r="E171" s="135" t="s">
        <v>245</v>
      </c>
      <c r="F171" s="136" t="s">
        <v>246</v>
      </c>
      <c r="G171" s="137" t="s">
        <v>125</v>
      </c>
      <c r="H171" s="138">
        <v>355.5</v>
      </c>
      <c r="I171" s="139"/>
      <c r="J171" s="139">
        <f t="shared" ref="J171:J184" si="20">ROUND(I171*H171,2)</f>
        <v>0</v>
      </c>
      <c r="K171" s="140"/>
      <c r="L171" s="25"/>
      <c r="M171" s="141" t="s">
        <v>1</v>
      </c>
      <c r="N171" s="110" t="s">
        <v>33</v>
      </c>
      <c r="O171" s="142">
        <v>0.27057999999999999</v>
      </c>
      <c r="P171" s="142">
        <f t="shared" ref="P171:P184" si="21">O171*H171</f>
        <v>96.191189999999992</v>
      </c>
      <c r="Q171" s="142">
        <v>0</v>
      </c>
      <c r="R171" s="142">
        <f t="shared" ref="R171:R184" si="22">Q171*H171</f>
        <v>0</v>
      </c>
      <c r="S171" s="142">
        <v>0</v>
      </c>
      <c r="T171" s="143">
        <f t="shared" ref="T171:T184" si="23">S171*H171</f>
        <v>0</v>
      </c>
      <c r="AR171" s="144" t="s">
        <v>126</v>
      </c>
      <c r="AT171" s="144" t="s">
        <v>122</v>
      </c>
      <c r="AU171" s="144" t="s">
        <v>127</v>
      </c>
      <c r="AY171" s="13" t="s">
        <v>119</v>
      </c>
      <c r="BE171" s="145">
        <f t="shared" ref="BE171:BE184" si="24">IF(N171="základná",J171,0)</f>
        <v>0</v>
      </c>
      <c r="BF171" s="145">
        <f t="shared" ref="BF171:BF184" si="25">IF(N171="znížená",J171,0)</f>
        <v>0</v>
      </c>
      <c r="BG171" s="145">
        <f t="shared" ref="BG171:BG184" si="26">IF(N171="zákl. prenesená",J171,0)</f>
        <v>0</v>
      </c>
      <c r="BH171" s="145">
        <f t="shared" ref="BH171:BH184" si="27">IF(N171="zníž. prenesená",J171,0)</f>
        <v>0</v>
      </c>
      <c r="BI171" s="145">
        <f t="shared" ref="BI171:BI184" si="28">IF(N171="nulová",J171,0)</f>
        <v>0</v>
      </c>
      <c r="BJ171" s="13" t="s">
        <v>127</v>
      </c>
      <c r="BK171" s="145">
        <f t="shared" ref="BK171:BK184" si="29">ROUND(I171*H171,2)</f>
        <v>0</v>
      </c>
      <c r="BL171" s="13" t="s">
        <v>126</v>
      </c>
      <c r="BM171" s="144" t="s">
        <v>247</v>
      </c>
    </row>
    <row r="172" spans="2:65" s="1" customFormat="1" ht="37.950000000000003" customHeight="1">
      <c r="B172" s="133"/>
      <c r="C172" s="146" t="s">
        <v>248</v>
      </c>
      <c r="D172" s="146" t="s">
        <v>196</v>
      </c>
      <c r="E172" s="147" t="s">
        <v>249</v>
      </c>
      <c r="F172" s="148" t="s">
        <v>250</v>
      </c>
      <c r="G172" s="149" t="s">
        <v>251</v>
      </c>
      <c r="H172" s="150">
        <v>0.86199999999999999</v>
      </c>
      <c r="I172" s="151"/>
      <c r="J172" s="151">
        <f t="shared" si="20"/>
        <v>0</v>
      </c>
      <c r="K172" s="152"/>
      <c r="L172" s="153"/>
      <c r="M172" s="154" t="s">
        <v>1</v>
      </c>
      <c r="N172" s="155" t="s">
        <v>33</v>
      </c>
      <c r="O172" s="142">
        <v>0</v>
      </c>
      <c r="P172" s="142">
        <f t="shared" si="21"/>
        <v>0</v>
      </c>
      <c r="Q172" s="142">
        <v>0.5</v>
      </c>
      <c r="R172" s="142">
        <f t="shared" si="22"/>
        <v>0.43099999999999999</v>
      </c>
      <c r="S172" s="142">
        <v>0</v>
      </c>
      <c r="T172" s="143">
        <f t="shared" si="23"/>
        <v>0</v>
      </c>
      <c r="AR172" s="144" t="s">
        <v>199</v>
      </c>
      <c r="AT172" s="144" t="s">
        <v>196</v>
      </c>
      <c r="AU172" s="144" t="s">
        <v>127</v>
      </c>
      <c r="AY172" s="13" t="s">
        <v>119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127</v>
      </c>
      <c r="BK172" s="145">
        <f t="shared" si="29"/>
        <v>0</v>
      </c>
      <c r="BL172" s="13" t="s">
        <v>126</v>
      </c>
      <c r="BM172" s="144" t="s">
        <v>252</v>
      </c>
    </row>
    <row r="173" spans="2:65" s="1" customFormat="1" ht="37.950000000000003" customHeight="1">
      <c r="B173" s="133"/>
      <c r="C173" s="146" t="s">
        <v>253</v>
      </c>
      <c r="D173" s="146" t="s">
        <v>196</v>
      </c>
      <c r="E173" s="147" t="s">
        <v>254</v>
      </c>
      <c r="F173" s="148" t="s">
        <v>255</v>
      </c>
      <c r="G173" s="149" t="s">
        <v>251</v>
      </c>
      <c r="H173" s="150">
        <v>1.228</v>
      </c>
      <c r="I173" s="151"/>
      <c r="J173" s="151">
        <f t="shared" si="20"/>
        <v>0</v>
      </c>
      <c r="K173" s="152"/>
      <c r="L173" s="153"/>
      <c r="M173" s="154" t="s">
        <v>1</v>
      </c>
      <c r="N173" s="155" t="s">
        <v>33</v>
      </c>
      <c r="O173" s="142">
        <v>0</v>
      </c>
      <c r="P173" s="142">
        <f t="shared" si="21"/>
        <v>0</v>
      </c>
      <c r="Q173" s="142">
        <v>0.5</v>
      </c>
      <c r="R173" s="142">
        <f t="shared" si="22"/>
        <v>0.61399999999999999</v>
      </c>
      <c r="S173" s="142">
        <v>0</v>
      </c>
      <c r="T173" s="143">
        <f t="shared" si="23"/>
        <v>0</v>
      </c>
      <c r="AR173" s="144" t="s">
        <v>199</v>
      </c>
      <c r="AT173" s="144" t="s">
        <v>196</v>
      </c>
      <c r="AU173" s="144" t="s">
        <v>127</v>
      </c>
      <c r="AY173" s="13" t="s">
        <v>119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127</v>
      </c>
      <c r="BK173" s="145">
        <f t="shared" si="29"/>
        <v>0</v>
      </c>
      <c r="BL173" s="13" t="s">
        <v>126</v>
      </c>
      <c r="BM173" s="144" t="s">
        <v>256</v>
      </c>
    </row>
    <row r="174" spans="2:65" s="1" customFormat="1" ht="24.15" customHeight="1">
      <c r="B174" s="133"/>
      <c r="C174" s="134" t="s">
        <v>257</v>
      </c>
      <c r="D174" s="134" t="s">
        <v>122</v>
      </c>
      <c r="E174" s="135" t="s">
        <v>258</v>
      </c>
      <c r="F174" s="136" t="s">
        <v>259</v>
      </c>
      <c r="G174" s="137" t="s">
        <v>125</v>
      </c>
      <c r="H174" s="138">
        <v>36</v>
      </c>
      <c r="I174" s="139"/>
      <c r="J174" s="139">
        <f t="shared" si="20"/>
        <v>0</v>
      </c>
      <c r="K174" s="140"/>
      <c r="L174" s="25"/>
      <c r="M174" s="141" t="s">
        <v>1</v>
      </c>
      <c r="N174" s="110" t="s">
        <v>33</v>
      </c>
      <c r="O174" s="142">
        <v>0.26363999999999999</v>
      </c>
      <c r="P174" s="142">
        <f t="shared" si="21"/>
        <v>9.4910399999999999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126</v>
      </c>
      <c r="AT174" s="144" t="s">
        <v>122</v>
      </c>
      <c r="AU174" s="144" t="s">
        <v>127</v>
      </c>
      <c r="AY174" s="13" t="s">
        <v>119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127</v>
      </c>
      <c r="BK174" s="145">
        <f t="shared" si="29"/>
        <v>0</v>
      </c>
      <c r="BL174" s="13" t="s">
        <v>126</v>
      </c>
      <c r="BM174" s="144" t="s">
        <v>260</v>
      </c>
    </row>
    <row r="175" spans="2:65" s="1" customFormat="1" ht="24.15" customHeight="1">
      <c r="B175" s="133"/>
      <c r="C175" s="146" t="s">
        <v>199</v>
      </c>
      <c r="D175" s="146" t="s">
        <v>196</v>
      </c>
      <c r="E175" s="147" t="s">
        <v>261</v>
      </c>
      <c r="F175" s="148" t="s">
        <v>262</v>
      </c>
      <c r="G175" s="149" t="s">
        <v>251</v>
      </c>
      <c r="H175" s="150">
        <v>0.95</v>
      </c>
      <c r="I175" s="151"/>
      <c r="J175" s="151">
        <f t="shared" si="20"/>
        <v>0</v>
      </c>
      <c r="K175" s="152"/>
      <c r="L175" s="153"/>
      <c r="M175" s="154" t="s">
        <v>1</v>
      </c>
      <c r="N175" s="155" t="s">
        <v>33</v>
      </c>
      <c r="O175" s="142">
        <v>0</v>
      </c>
      <c r="P175" s="142">
        <f t="shared" si="21"/>
        <v>0</v>
      </c>
      <c r="Q175" s="142">
        <v>0.55000000000000004</v>
      </c>
      <c r="R175" s="142">
        <f t="shared" si="22"/>
        <v>0.52249999999999996</v>
      </c>
      <c r="S175" s="142">
        <v>0</v>
      </c>
      <c r="T175" s="143">
        <f t="shared" si="23"/>
        <v>0</v>
      </c>
      <c r="AR175" s="144" t="s">
        <v>199</v>
      </c>
      <c r="AT175" s="144" t="s">
        <v>196</v>
      </c>
      <c r="AU175" s="144" t="s">
        <v>127</v>
      </c>
      <c r="AY175" s="13" t="s">
        <v>119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127</v>
      </c>
      <c r="BK175" s="145">
        <f t="shared" si="29"/>
        <v>0</v>
      </c>
      <c r="BL175" s="13" t="s">
        <v>126</v>
      </c>
      <c r="BM175" s="144" t="s">
        <v>263</v>
      </c>
    </row>
    <row r="176" spans="2:65" s="1" customFormat="1" ht="24.15" customHeight="1">
      <c r="B176" s="133"/>
      <c r="C176" s="134" t="s">
        <v>264</v>
      </c>
      <c r="D176" s="134" t="s">
        <v>122</v>
      </c>
      <c r="E176" s="135" t="s">
        <v>265</v>
      </c>
      <c r="F176" s="136" t="s">
        <v>266</v>
      </c>
      <c r="G176" s="137" t="s">
        <v>125</v>
      </c>
      <c r="H176" s="138">
        <v>41.04</v>
      </c>
      <c r="I176" s="139"/>
      <c r="J176" s="139">
        <f t="shared" si="20"/>
        <v>0</v>
      </c>
      <c r="K176" s="140"/>
      <c r="L176" s="25"/>
      <c r="M176" s="141" t="s">
        <v>1</v>
      </c>
      <c r="N176" s="110" t="s">
        <v>33</v>
      </c>
      <c r="O176" s="142">
        <v>0.70145999999999997</v>
      </c>
      <c r="P176" s="142">
        <f t="shared" si="21"/>
        <v>28.787918399999999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126</v>
      </c>
      <c r="AT176" s="144" t="s">
        <v>122</v>
      </c>
      <c r="AU176" s="144" t="s">
        <v>127</v>
      </c>
      <c r="AY176" s="13" t="s">
        <v>119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127</v>
      </c>
      <c r="BK176" s="145">
        <f t="shared" si="29"/>
        <v>0</v>
      </c>
      <c r="BL176" s="13" t="s">
        <v>126</v>
      </c>
      <c r="BM176" s="144" t="s">
        <v>267</v>
      </c>
    </row>
    <row r="177" spans="2:65" s="1" customFormat="1" ht="24.15" customHeight="1">
      <c r="B177" s="133"/>
      <c r="C177" s="146" t="s">
        <v>268</v>
      </c>
      <c r="D177" s="146" t="s">
        <v>196</v>
      </c>
      <c r="E177" s="147" t="s">
        <v>269</v>
      </c>
      <c r="F177" s="148" t="s">
        <v>270</v>
      </c>
      <c r="G177" s="149" t="s">
        <v>125</v>
      </c>
      <c r="H177" s="150">
        <v>45.143999999999998</v>
      </c>
      <c r="I177" s="151"/>
      <c r="J177" s="151">
        <f t="shared" si="20"/>
        <v>0</v>
      </c>
      <c r="K177" s="152"/>
      <c r="L177" s="153"/>
      <c r="M177" s="154" t="s">
        <v>1</v>
      </c>
      <c r="N177" s="155" t="s">
        <v>33</v>
      </c>
      <c r="O177" s="142">
        <v>0</v>
      </c>
      <c r="P177" s="142">
        <f t="shared" si="21"/>
        <v>0</v>
      </c>
      <c r="Q177" s="142">
        <v>9.3600000000000003E-3</v>
      </c>
      <c r="R177" s="142">
        <f t="shared" si="22"/>
        <v>0.42254784000000001</v>
      </c>
      <c r="S177" s="142">
        <v>0</v>
      </c>
      <c r="T177" s="143">
        <f t="shared" si="23"/>
        <v>0</v>
      </c>
      <c r="AR177" s="144" t="s">
        <v>199</v>
      </c>
      <c r="AT177" s="144" t="s">
        <v>196</v>
      </c>
      <c r="AU177" s="144" t="s">
        <v>127</v>
      </c>
      <c r="AY177" s="13" t="s">
        <v>119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127</v>
      </c>
      <c r="BK177" s="145">
        <f t="shared" si="29"/>
        <v>0</v>
      </c>
      <c r="BL177" s="13" t="s">
        <v>126</v>
      </c>
      <c r="BM177" s="144" t="s">
        <v>271</v>
      </c>
    </row>
    <row r="178" spans="2:65" s="1" customFormat="1" ht="24.15" customHeight="1">
      <c r="B178" s="133"/>
      <c r="C178" s="134" t="s">
        <v>272</v>
      </c>
      <c r="D178" s="134" t="s">
        <v>122</v>
      </c>
      <c r="E178" s="135" t="s">
        <v>273</v>
      </c>
      <c r="F178" s="136" t="s">
        <v>274</v>
      </c>
      <c r="G178" s="137" t="s">
        <v>125</v>
      </c>
      <c r="H178" s="138">
        <v>13.12</v>
      </c>
      <c r="I178" s="139"/>
      <c r="J178" s="139">
        <f t="shared" si="20"/>
        <v>0</v>
      </c>
      <c r="K178" s="140"/>
      <c r="L178" s="25"/>
      <c r="M178" s="141" t="s">
        <v>1</v>
      </c>
      <c r="N178" s="110" t="s">
        <v>33</v>
      </c>
      <c r="O178" s="142">
        <v>0.76954999999999996</v>
      </c>
      <c r="P178" s="142">
        <f t="shared" si="21"/>
        <v>10.096495999999998</v>
      </c>
      <c r="Q178" s="142">
        <v>2.4199999999999998E-3</v>
      </c>
      <c r="R178" s="142">
        <f t="shared" si="22"/>
        <v>3.1750399999999998E-2</v>
      </c>
      <c r="S178" s="142">
        <v>0</v>
      </c>
      <c r="T178" s="143">
        <f t="shared" si="23"/>
        <v>0</v>
      </c>
      <c r="AR178" s="144" t="s">
        <v>126</v>
      </c>
      <c r="AT178" s="144" t="s">
        <v>122</v>
      </c>
      <c r="AU178" s="144" t="s">
        <v>127</v>
      </c>
      <c r="AY178" s="13" t="s">
        <v>119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127</v>
      </c>
      <c r="BK178" s="145">
        <f t="shared" si="29"/>
        <v>0</v>
      </c>
      <c r="BL178" s="13" t="s">
        <v>126</v>
      </c>
      <c r="BM178" s="144" t="s">
        <v>275</v>
      </c>
    </row>
    <row r="179" spans="2:65" s="1" customFormat="1" ht="24.15" customHeight="1">
      <c r="B179" s="133"/>
      <c r="C179" s="146" t="s">
        <v>276</v>
      </c>
      <c r="D179" s="146" t="s">
        <v>196</v>
      </c>
      <c r="E179" s="147" t="s">
        <v>269</v>
      </c>
      <c r="F179" s="148" t="s">
        <v>270</v>
      </c>
      <c r="G179" s="149" t="s">
        <v>125</v>
      </c>
      <c r="H179" s="150">
        <v>15.087999999999999</v>
      </c>
      <c r="I179" s="151"/>
      <c r="J179" s="151">
        <f t="shared" si="20"/>
        <v>0</v>
      </c>
      <c r="K179" s="152"/>
      <c r="L179" s="153"/>
      <c r="M179" s="154" t="s">
        <v>1</v>
      </c>
      <c r="N179" s="155" t="s">
        <v>33</v>
      </c>
      <c r="O179" s="142">
        <v>0</v>
      </c>
      <c r="P179" s="142">
        <f t="shared" si="21"/>
        <v>0</v>
      </c>
      <c r="Q179" s="142">
        <v>9.3600000000000003E-3</v>
      </c>
      <c r="R179" s="142">
        <f t="shared" si="22"/>
        <v>0.14122367999999999</v>
      </c>
      <c r="S179" s="142">
        <v>0</v>
      </c>
      <c r="T179" s="143">
        <f t="shared" si="23"/>
        <v>0</v>
      </c>
      <c r="AR179" s="144" t="s">
        <v>199</v>
      </c>
      <c r="AT179" s="144" t="s">
        <v>196</v>
      </c>
      <c r="AU179" s="144" t="s">
        <v>127</v>
      </c>
      <c r="AY179" s="13" t="s">
        <v>119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127</v>
      </c>
      <c r="BK179" s="145">
        <f t="shared" si="29"/>
        <v>0</v>
      </c>
      <c r="BL179" s="13" t="s">
        <v>126</v>
      </c>
      <c r="BM179" s="144" t="s">
        <v>277</v>
      </c>
    </row>
    <row r="180" spans="2:65" s="1" customFormat="1" ht="33" customHeight="1">
      <c r="B180" s="133"/>
      <c r="C180" s="134" t="s">
        <v>278</v>
      </c>
      <c r="D180" s="134" t="s">
        <v>122</v>
      </c>
      <c r="E180" s="135" t="s">
        <v>279</v>
      </c>
      <c r="F180" s="136" t="s">
        <v>280</v>
      </c>
      <c r="G180" s="137" t="s">
        <v>125</v>
      </c>
      <c r="H180" s="138">
        <v>36</v>
      </c>
      <c r="I180" s="139"/>
      <c r="J180" s="139">
        <f t="shared" si="20"/>
        <v>0</v>
      </c>
      <c r="K180" s="140"/>
      <c r="L180" s="25"/>
      <c r="M180" s="141" t="s">
        <v>1</v>
      </c>
      <c r="N180" s="110" t="s">
        <v>33</v>
      </c>
      <c r="O180" s="142">
        <v>9.5000000000000001E-2</v>
      </c>
      <c r="P180" s="142">
        <f t="shared" si="21"/>
        <v>3.42</v>
      </c>
      <c r="Q180" s="142">
        <v>0</v>
      </c>
      <c r="R180" s="142">
        <f t="shared" si="22"/>
        <v>0</v>
      </c>
      <c r="S180" s="142">
        <v>1.6E-2</v>
      </c>
      <c r="T180" s="143">
        <f t="shared" si="23"/>
        <v>0.57600000000000007</v>
      </c>
      <c r="AR180" s="144" t="s">
        <v>126</v>
      </c>
      <c r="AT180" s="144" t="s">
        <v>122</v>
      </c>
      <c r="AU180" s="144" t="s">
        <v>127</v>
      </c>
      <c r="AY180" s="13" t="s">
        <v>119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3" t="s">
        <v>127</v>
      </c>
      <c r="BK180" s="145">
        <f t="shared" si="29"/>
        <v>0</v>
      </c>
      <c r="BL180" s="13" t="s">
        <v>126</v>
      </c>
      <c r="BM180" s="144" t="s">
        <v>281</v>
      </c>
    </row>
    <row r="181" spans="2:65" s="1" customFormat="1" ht="24.15" customHeight="1">
      <c r="B181" s="133"/>
      <c r="C181" s="134" t="s">
        <v>282</v>
      </c>
      <c r="D181" s="134" t="s">
        <v>122</v>
      </c>
      <c r="E181" s="135" t="s">
        <v>283</v>
      </c>
      <c r="F181" s="136" t="s">
        <v>284</v>
      </c>
      <c r="G181" s="137" t="s">
        <v>136</v>
      </c>
      <c r="H181" s="138">
        <v>65.52</v>
      </c>
      <c r="I181" s="139"/>
      <c r="J181" s="139">
        <f t="shared" si="20"/>
        <v>0</v>
      </c>
      <c r="K181" s="140"/>
      <c r="L181" s="25"/>
      <c r="M181" s="141" t="s">
        <v>1</v>
      </c>
      <c r="N181" s="110" t="s">
        <v>33</v>
      </c>
      <c r="O181" s="142">
        <v>0.53327000000000002</v>
      </c>
      <c r="P181" s="142">
        <f t="shared" si="21"/>
        <v>34.939850399999997</v>
      </c>
      <c r="Q181" s="142">
        <v>0</v>
      </c>
      <c r="R181" s="142">
        <f t="shared" si="22"/>
        <v>0</v>
      </c>
      <c r="S181" s="142">
        <v>0</v>
      </c>
      <c r="T181" s="143">
        <f t="shared" si="23"/>
        <v>0</v>
      </c>
      <c r="AR181" s="144" t="s">
        <v>126</v>
      </c>
      <c r="AT181" s="144" t="s">
        <v>122</v>
      </c>
      <c r="AU181" s="144" t="s">
        <v>127</v>
      </c>
      <c r="AY181" s="13" t="s">
        <v>119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3" t="s">
        <v>127</v>
      </c>
      <c r="BK181" s="145">
        <f t="shared" si="29"/>
        <v>0</v>
      </c>
      <c r="BL181" s="13" t="s">
        <v>126</v>
      </c>
      <c r="BM181" s="144" t="s">
        <v>285</v>
      </c>
    </row>
    <row r="182" spans="2:65" s="1" customFormat="1" ht="33" customHeight="1">
      <c r="B182" s="133"/>
      <c r="C182" s="146" t="s">
        <v>286</v>
      </c>
      <c r="D182" s="146" t="s">
        <v>196</v>
      </c>
      <c r="E182" s="147" t="s">
        <v>287</v>
      </c>
      <c r="F182" s="148" t="s">
        <v>288</v>
      </c>
      <c r="G182" s="149" t="s">
        <v>251</v>
      </c>
      <c r="H182" s="150">
        <v>3.0000000000000001E-3</v>
      </c>
      <c r="I182" s="151"/>
      <c r="J182" s="151">
        <f t="shared" si="20"/>
        <v>0</v>
      </c>
      <c r="K182" s="152"/>
      <c r="L182" s="153"/>
      <c r="M182" s="154" t="s">
        <v>1</v>
      </c>
      <c r="N182" s="155" t="s">
        <v>33</v>
      </c>
      <c r="O182" s="142">
        <v>0</v>
      </c>
      <c r="P182" s="142">
        <f t="shared" si="21"/>
        <v>0</v>
      </c>
      <c r="Q182" s="142">
        <v>0.5</v>
      </c>
      <c r="R182" s="142">
        <f t="shared" si="22"/>
        <v>1.5E-3</v>
      </c>
      <c r="S182" s="142">
        <v>0</v>
      </c>
      <c r="T182" s="143">
        <f t="shared" si="23"/>
        <v>0</v>
      </c>
      <c r="AR182" s="144" t="s">
        <v>199</v>
      </c>
      <c r="AT182" s="144" t="s">
        <v>196</v>
      </c>
      <c r="AU182" s="144" t="s">
        <v>127</v>
      </c>
      <c r="AY182" s="13" t="s">
        <v>119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3" t="s">
        <v>127</v>
      </c>
      <c r="BK182" s="145">
        <f t="shared" si="29"/>
        <v>0</v>
      </c>
      <c r="BL182" s="13" t="s">
        <v>126</v>
      </c>
      <c r="BM182" s="144" t="s">
        <v>289</v>
      </c>
    </row>
    <row r="183" spans="2:65" s="1" customFormat="1" ht="16.5" customHeight="1">
      <c r="B183" s="133"/>
      <c r="C183" s="134" t="s">
        <v>290</v>
      </c>
      <c r="D183" s="134" t="s">
        <v>122</v>
      </c>
      <c r="E183" s="135" t="s">
        <v>291</v>
      </c>
      <c r="F183" s="136" t="s">
        <v>292</v>
      </c>
      <c r="G183" s="137" t="s">
        <v>168</v>
      </c>
      <c r="H183" s="138">
        <v>5</v>
      </c>
      <c r="I183" s="139"/>
      <c r="J183" s="139">
        <f t="shared" si="20"/>
        <v>0</v>
      </c>
      <c r="K183" s="140"/>
      <c r="L183" s="25"/>
      <c r="M183" s="141" t="s">
        <v>1</v>
      </c>
      <c r="N183" s="110" t="s">
        <v>33</v>
      </c>
      <c r="O183" s="142">
        <v>0.36899999999999999</v>
      </c>
      <c r="P183" s="142">
        <f t="shared" si="21"/>
        <v>1.845</v>
      </c>
      <c r="Q183" s="142">
        <v>0</v>
      </c>
      <c r="R183" s="142">
        <f t="shared" si="22"/>
        <v>0</v>
      </c>
      <c r="S183" s="142">
        <v>0.04</v>
      </c>
      <c r="T183" s="143">
        <f t="shared" si="23"/>
        <v>0.2</v>
      </c>
      <c r="AR183" s="144" t="s">
        <v>126</v>
      </c>
      <c r="AT183" s="144" t="s">
        <v>122</v>
      </c>
      <c r="AU183" s="144" t="s">
        <v>127</v>
      </c>
      <c r="AY183" s="13" t="s">
        <v>119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3" t="s">
        <v>127</v>
      </c>
      <c r="BK183" s="145">
        <f t="shared" si="29"/>
        <v>0</v>
      </c>
      <c r="BL183" s="13" t="s">
        <v>126</v>
      </c>
      <c r="BM183" s="144" t="s">
        <v>293</v>
      </c>
    </row>
    <row r="184" spans="2:65" s="1" customFormat="1" ht="24.15" customHeight="1">
      <c r="B184" s="133"/>
      <c r="C184" s="134" t="s">
        <v>294</v>
      </c>
      <c r="D184" s="134" t="s">
        <v>122</v>
      </c>
      <c r="E184" s="135" t="s">
        <v>295</v>
      </c>
      <c r="F184" s="136" t="s">
        <v>296</v>
      </c>
      <c r="G184" s="137" t="s">
        <v>140</v>
      </c>
      <c r="H184" s="138">
        <v>2.165</v>
      </c>
      <c r="I184" s="139"/>
      <c r="J184" s="139">
        <f t="shared" si="20"/>
        <v>0</v>
      </c>
      <c r="K184" s="140"/>
      <c r="L184" s="25"/>
      <c r="M184" s="141" t="s">
        <v>1</v>
      </c>
      <c r="N184" s="110" t="s">
        <v>33</v>
      </c>
      <c r="O184" s="142">
        <v>1.7130000000000001</v>
      </c>
      <c r="P184" s="142">
        <f t="shared" si="21"/>
        <v>3.7086450000000002</v>
      </c>
      <c r="Q184" s="142">
        <v>0</v>
      </c>
      <c r="R184" s="142">
        <f t="shared" si="22"/>
        <v>0</v>
      </c>
      <c r="S184" s="142">
        <v>0</v>
      </c>
      <c r="T184" s="143">
        <f t="shared" si="23"/>
        <v>0</v>
      </c>
      <c r="AR184" s="144" t="s">
        <v>126</v>
      </c>
      <c r="AT184" s="144" t="s">
        <v>122</v>
      </c>
      <c r="AU184" s="144" t="s">
        <v>127</v>
      </c>
      <c r="AY184" s="13" t="s">
        <v>119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3" t="s">
        <v>127</v>
      </c>
      <c r="BK184" s="145">
        <f t="shared" si="29"/>
        <v>0</v>
      </c>
      <c r="BL184" s="13" t="s">
        <v>126</v>
      </c>
      <c r="BM184" s="144" t="s">
        <v>297</v>
      </c>
    </row>
    <row r="185" spans="2:65" s="11" customFormat="1" ht="22.95" customHeight="1">
      <c r="B185" s="122"/>
      <c r="D185" s="123" t="s">
        <v>66</v>
      </c>
      <c r="E185" s="131" t="s">
        <v>298</v>
      </c>
      <c r="F185" s="131" t="s">
        <v>299</v>
      </c>
      <c r="J185" s="132">
        <f>BK185</f>
        <v>0</v>
      </c>
      <c r="L185" s="122"/>
      <c r="M185" s="126"/>
      <c r="P185" s="127">
        <f>SUM(P186:P189)</f>
        <v>23.413525199999999</v>
      </c>
      <c r="R185" s="127">
        <f>SUM(R186:R189)</f>
        <v>0.38991689279999997</v>
      </c>
      <c r="T185" s="128">
        <f>SUM(T186:T189)</f>
        <v>0</v>
      </c>
      <c r="AR185" s="123" t="s">
        <v>127</v>
      </c>
      <c r="AT185" s="129" t="s">
        <v>66</v>
      </c>
      <c r="AU185" s="129" t="s">
        <v>75</v>
      </c>
      <c r="AY185" s="123" t="s">
        <v>119</v>
      </c>
      <c r="BK185" s="130">
        <f>SUM(BK186:BK189)</f>
        <v>0</v>
      </c>
    </row>
    <row r="186" spans="2:65" s="1" customFormat="1" ht="37.950000000000003" customHeight="1">
      <c r="B186" s="133"/>
      <c r="C186" s="134" t="s">
        <v>300</v>
      </c>
      <c r="D186" s="134" t="s">
        <v>122</v>
      </c>
      <c r="E186" s="135" t="s">
        <v>301</v>
      </c>
      <c r="F186" s="136" t="s">
        <v>302</v>
      </c>
      <c r="G186" s="137" t="s">
        <v>136</v>
      </c>
      <c r="H186" s="138">
        <v>65.52</v>
      </c>
      <c r="I186" s="139"/>
      <c r="J186" s="139">
        <f>ROUND(I186*H186,2)</f>
        <v>0</v>
      </c>
      <c r="K186" s="140"/>
      <c r="L186" s="25"/>
      <c r="M186" s="141" t="s">
        <v>1</v>
      </c>
      <c r="N186" s="110" t="s">
        <v>33</v>
      </c>
      <c r="O186" s="142">
        <v>0.23507</v>
      </c>
      <c r="P186" s="142">
        <f>O186*H186</f>
        <v>15.401786399999999</v>
      </c>
      <c r="Q186" s="142">
        <v>1.3110999999999999E-3</v>
      </c>
      <c r="R186" s="142">
        <f>Q186*H186</f>
        <v>8.5903271999999989E-2</v>
      </c>
      <c r="S186" s="142">
        <v>0</v>
      </c>
      <c r="T186" s="143">
        <f>S186*H186</f>
        <v>0</v>
      </c>
      <c r="AR186" s="144" t="s">
        <v>126</v>
      </c>
      <c r="AT186" s="144" t="s">
        <v>122</v>
      </c>
      <c r="AU186" s="144" t="s">
        <v>127</v>
      </c>
      <c r="AY186" s="13" t="s">
        <v>119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3" t="s">
        <v>127</v>
      </c>
      <c r="BK186" s="145">
        <f>ROUND(I186*H186,2)</f>
        <v>0</v>
      </c>
      <c r="BL186" s="13" t="s">
        <v>126</v>
      </c>
      <c r="BM186" s="144" t="s">
        <v>303</v>
      </c>
    </row>
    <row r="187" spans="2:65" s="1" customFormat="1" ht="21.75" customHeight="1">
      <c r="B187" s="133"/>
      <c r="C187" s="146" t="s">
        <v>304</v>
      </c>
      <c r="D187" s="146" t="s">
        <v>196</v>
      </c>
      <c r="E187" s="147" t="s">
        <v>305</v>
      </c>
      <c r="F187" s="148" t="s">
        <v>306</v>
      </c>
      <c r="G187" s="149" t="s">
        <v>125</v>
      </c>
      <c r="H187" s="150">
        <v>33.414999999999999</v>
      </c>
      <c r="I187" s="151"/>
      <c r="J187" s="151">
        <f>ROUND(I187*H187,2)</f>
        <v>0</v>
      </c>
      <c r="K187" s="152"/>
      <c r="L187" s="153"/>
      <c r="M187" s="154" t="s">
        <v>1</v>
      </c>
      <c r="N187" s="155" t="s">
        <v>33</v>
      </c>
      <c r="O187" s="142">
        <v>0</v>
      </c>
      <c r="P187" s="142">
        <f>O187*H187</f>
        <v>0</v>
      </c>
      <c r="Q187" s="142">
        <v>8.9999999999999993E-3</v>
      </c>
      <c r="R187" s="142">
        <f>Q187*H187</f>
        <v>0.30073499999999997</v>
      </c>
      <c r="S187" s="142">
        <v>0</v>
      </c>
      <c r="T187" s="143">
        <f>S187*H187</f>
        <v>0</v>
      </c>
      <c r="AR187" s="144" t="s">
        <v>199</v>
      </c>
      <c r="AT187" s="144" t="s">
        <v>196</v>
      </c>
      <c r="AU187" s="144" t="s">
        <v>127</v>
      </c>
      <c r="AY187" s="13" t="s">
        <v>119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3" t="s">
        <v>127</v>
      </c>
      <c r="BK187" s="145">
        <f>ROUND(I187*H187,2)</f>
        <v>0</v>
      </c>
      <c r="BL187" s="13" t="s">
        <v>126</v>
      </c>
      <c r="BM187" s="144" t="s">
        <v>307</v>
      </c>
    </row>
    <row r="188" spans="2:65" s="1" customFormat="1" ht="24.15" customHeight="1">
      <c r="B188" s="133"/>
      <c r="C188" s="134" t="s">
        <v>308</v>
      </c>
      <c r="D188" s="134" t="s">
        <v>122</v>
      </c>
      <c r="E188" s="135" t="s">
        <v>309</v>
      </c>
      <c r="F188" s="136" t="s">
        <v>310</v>
      </c>
      <c r="G188" s="137" t="s">
        <v>136</v>
      </c>
      <c r="H188" s="138">
        <v>65.52</v>
      </c>
      <c r="I188" s="139"/>
      <c r="J188" s="139">
        <f>ROUND(I188*H188,2)</f>
        <v>0</v>
      </c>
      <c r="K188" s="140"/>
      <c r="L188" s="25"/>
      <c r="M188" s="141" t="s">
        <v>1</v>
      </c>
      <c r="N188" s="110" t="s">
        <v>33</v>
      </c>
      <c r="O188" s="142">
        <v>0.10019</v>
      </c>
      <c r="P188" s="142">
        <f>O188*H188</f>
        <v>6.5644488000000001</v>
      </c>
      <c r="Q188" s="142">
        <v>5.0040000000000002E-5</v>
      </c>
      <c r="R188" s="142">
        <f>Q188*H188</f>
        <v>3.2786207999999997E-3</v>
      </c>
      <c r="S188" s="142">
        <v>0</v>
      </c>
      <c r="T188" s="143">
        <f>S188*H188</f>
        <v>0</v>
      </c>
      <c r="AR188" s="144" t="s">
        <v>126</v>
      </c>
      <c r="AT188" s="144" t="s">
        <v>122</v>
      </c>
      <c r="AU188" s="144" t="s">
        <v>127</v>
      </c>
      <c r="AY188" s="13" t="s">
        <v>119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3" t="s">
        <v>127</v>
      </c>
      <c r="BK188" s="145">
        <f>ROUND(I188*H188,2)</f>
        <v>0</v>
      </c>
      <c r="BL188" s="13" t="s">
        <v>126</v>
      </c>
      <c r="BM188" s="144" t="s">
        <v>311</v>
      </c>
    </row>
    <row r="189" spans="2:65" s="1" customFormat="1" ht="24.15" customHeight="1">
      <c r="B189" s="133"/>
      <c r="C189" s="134" t="s">
        <v>312</v>
      </c>
      <c r="D189" s="134" t="s">
        <v>122</v>
      </c>
      <c r="E189" s="135" t="s">
        <v>313</v>
      </c>
      <c r="F189" s="136" t="s">
        <v>314</v>
      </c>
      <c r="G189" s="137" t="s">
        <v>140</v>
      </c>
      <c r="H189" s="138">
        <v>0.39</v>
      </c>
      <c r="I189" s="139"/>
      <c r="J189" s="139">
        <f>ROUND(I189*H189,2)</f>
        <v>0</v>
      </c>
      <c r="K189" s="140"/>
      <c r="L189" s="25"/>
      <c r="M189" s="141" t="s">
        <v>1</v>
      </c>
      <c r="N189" s="110" t="s">
        <v>33</v>
      </c>
      <c r="O189" s="142">
        <v>3.7109999999999999</v>
      </c>
      <c r="P189" s="142">
        <f>O189*H189</f>
        <v>1.44729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126</v>
      </c>
      <c r="AT189" s="144" t="s">
        <v>122</v>
      </c>
      <c r="AU189" s="144" t="s">
        <v>127</v>
      </c>
      <c r="AY189" s="13" t="s">
        <v>119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3" t="s">
        <v>127</v>
      </c>
      <c r="BK189" s="145">
        <f>ROUND(I189*H189,2)</f>
        <v>0</v>
      </c>
      <c r="BL189" s="13" t="s">
        <v>126</v>
      </c>
      <c r="BM189" s="144" t="s">
        <v>315</v>
      </c>
    </row>
    <row r="190" spans="2:65" s="11" customFormat="1" ht="22.95" customHeight="1">
      <c r="B190" s="122"/>
      <c r="D190" s="123" t="s">
        <v>66</v>
      </c>
      <c r="E190" s="131" t="s">
        <v>316</v>
      </c>
      <c r="F190" s="131" t="s">
        <v>317</v>
      </c>
      <c r="J190" s="132">
        <f>BK190</f>
        <v>0</v>
      </c>
      <c r="L190" s="122"/>
      <c r="M190" s="126"/>
      <c r="P190" s="127">
        <f>SUM(P191:P216)</f>
        <v>405.75238288000014</v>
      </c>
      <c r="R190" s="127">
        <f>SUM(R191:R216)</f>
        <v>1.9222088047999999</v>
      </c>
      <c r="T190" s="128">
        <f>SUM(T191:T216)</f>
        <v>0.82478879999999999</v>
      </c>
      <c r="AR190" s="123" t="s">
        <v>127</v>
      </c>
      <c r="AT190" s="129" t="s">
        <v>66</v>
      </c>
      <c r="AU190" s="129" t="s">
        <v>75</v>
      </c>
      <c r="AY190" s="123" t="s">
        <v>119</v>
      </c>
      <c r="BK190" s="130">
        <f>SUM(BK191:BK216)</f>
        <v>0</v>
      </c>
    </row>
    <row r="191" spans="2:65" s="1" customFormat="1" ht="24.15" customHeight="1">
      <c r="B191" s="133"/>
      <c r="C191" s="134" t="s">
        <v>318</v>
      </c>
      <c r="D191" s="134" t="s">
        <v>122</v>
      </c>
      <c r="E191" s="135" t="s">
        <v>319</v>
      </c>
      <c r="F191" s="136" t="s">
        <v>320</v>
      </c>
      <c r="G191" s="137" t="s">
        <v>168</v>
      </c>
      <c r="H191" s="138">
        <v>5</v>
      </c>
      <c r="I191" s="139"/>
      <c r="J191" s="139">
        <f t="shared" ref="J191:J216" si="30">ROUND(I191*H191,2)</f>
        <v>0</v>
      </c>
      <c r="K191" s="140"/>
      <c r="L191" s="25"/>
      <c r="M191" s="141" t="s">
        <v>1</v>
      </c>
      <c r="N191" s="110" t="s">
        <v>33</v>
      </c>
      <c r="O191" s="142">
        <v>0.50844999999999996</v>
      </c>
      <c r="P191" s="142">
        <f t="shared" ref="P191:P216" si="31">O191*H191</f>
        <v>2.5422499999999997</v>
      </c>
      <c r="Q191" s="142">
        <v>3.6519999999999999E-3</v>
      </c>
      <c r="R191" s="142">
        <f t="shared" ref="R191:R216" si="32">Q191*H191</f>
        <v>1.8259999999999998E-2</v>
      </c>
      <c r="S191" s="142">
        <v>0</v>
      </c>
      <c r="T191" s="143">
        <f t="shared" ref="T191:T216" si="33">S191*H191</f>
        <v>0</v>
      </c>
      <c r="AR191" s="144" t="s">
        <v>126</v>
      </c>
      <c r="AT191" s="144" t="s">
        <v>122</v>
      </c>
      <c r="AU191" s="144" t="s">
        <v>127</v>
      </c>
      <c r="AY191" s="13" t="s">
        <v>119</v>
      </c>
      <c r="BE191" s="145">
        <f t="shared" ref="BE191:BE216" si="34">IF(N191="základná",J191,0)</f>
        <v>0</v>
      </c>
      <c r="BF191" s="145">
        <f t="shared" ref="BF191:BF216" si="35">IF(N191="znížená",J191,0)</f>
        <v>0</v>
      </c>
      <c r="BG191" s="145">
        <f t="shared" ref="BG191:BG216" si="36">IF(N191="zákl. prenesená",J191,0)</f>
        <v>0</v>
      </c>
      <c r="BH191" s="145">
        <f t="shared" ref="BH191:BH216" si="37">IF(N191="zníž. prenesená",J191,0)</f>
        <v>0</v>
      </c>
      <c r="BI191" s="145">
        <f t="shared" ref="BI191:BI216" si="38">IF(N191="nulová",J191,0)</f>
        <v>0</v>
      </c>
      <c r="BJ191" s="13" t="s">
        <v>127</v>
      </c>
      <c r="BK191" s="145">
        <f t="shared" ref="BK191:BK216" si="39">ROUND(I191*H191,2)</f>
        <v>0</v>
      </c>
      <c r="BL191" s="13" t="s">
        <v>126</v>
      </c>
      <c r="BM191" s="144" t="s">
        <v>321</v>
      </c>
    </row>
    <row r="192" spans="2:65" s="1" customFormat="1" ht="16.5" customHeight="1">
      <c r="B192" s="133"/>
      <c r="C192" s="146" t="s">
        <v>322</v>
      </c>
      <c r="D192" s="146" t="s">
        <v>196</v>
      </c>
      <c r="E192" s="147" t="s">
        <v>323</v>
      </c>
      <c r="F192" s="148" t="s">
        <v>324</v>
      </c>
      <c r="G192" s="149" t="s">
        <v>168</v>
      </c>
      <c r="H192" s="150">
        <v>5</v>
      </c>
      <c r="I192" s="151"/>
      <c r="J192" s="151">
        <f t="shared" si="30"/>
        <v>0</v>
      </c>
      <c r="K192" s="152"/>
      <c r="L192" s="153"/>
      <c r="M192" s="154" t="s">
        <v>1</v>
      </c>
      <c r="N192" s="155" t="s">
        <v>33</v>
      </c>
      <c r="O192" s="142">
        <v>0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199</v>
      </c>
      <c r="AT192" s="144" t="s">
        <v>196</v>
      </c>
      <c r="AU192" s="144" t="s">
        <v>127</v>
      </c>
      <c r="AY192" s="13" t="s">
        <v>119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3" t="s">
        <v>127</v>
      </c>
      <c r="BK192" s="145">
        <f t="shared" si="39"/>
        <v>0</v>
      </c>
      <c r="BL192" s="13" t="s">
        <v>126</v>
      </c>
      <c r="BM192" s="144" t="s">
        <v>325</v>
      </c>
    </row>
    <row r="193" spans="2:65" s="1" customFormat="1" ht="16.5" customHeight="1">
      <c r="B193" s="133"/>
      <c r="C193" s="134" t="s">
        <v>326</v>
      </c>
      <c r="D193" s="134" t="s">
        <v>122</v>
      </c>
      <c r="E193" s="135" t="s">
        <v>327</v>
      </c>
      <c r="F193" s="136" t="s">
        <v>328</v>
      </c>
      <c r="G193" s="137" t="s">
        <v>125</v>
      </c>
      <c r="H193" s="138">
        <v>355.49599999999998</v>
      </c>
      <c r="I193" s="139"/>
      <c r="J193" s="139">
        <f t="shared" si="30"/>
        <v>0</v>
      </c>
      <c r="K193" s="140"/>
      <c r="L193" s="25"/>
      <c r="M193" s="141" t="s">
        <v>1</v>
      </c>
      <c r="N193" s="110" t="s">
        <v>33</v>
      </c>
      <c r="O193" s="142">
        <v>0.8</v>
      </c>
      <c r="P193" s="142">
        <f t="shared" si="31"/>
        <v>284.39679999999998</v>
      </c>
      <c r="Q193" s="142">
        <v>4.5599999999999998E-3</v>
      </c>
      <c r="R193" s="142">
        <f t="shared" si="32"/>
        <v>1.6210617599999999</v>
      </c>
      <c r="S193" s="142">
        <v>0</v>
      </c>
      <c r="T193" s="143">
        <f t="shared" si="33"/>
        <v>0</v>
      </c>
      <c r="AR193" s="144" t="s">
        <v>126</v>
      </c>
      <c r="AT193" s="144" t="s">
        <v>122</v>
      </c>
      <c r="AU193" s="144" t="s">
        <v>127</v>
      </c>
      <c r="AY193" s="13" t="s">
        <v>119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3" t="s">
        <v>127</v>
      </c>
      <c r="BK193" s="145">
        <f t="shared" si="39"/>
        <v>0</v>
      </c>
      <c r="BL193" s="13" t="s">
        <v>126</v>
      </c>
      <c r="BM193" s="144" t="s">
        <v>329</v>
      </c>
    </row>
    <row r="194" spans="2:65" s="1" customFormat="1" ht="24.15" customHeight="1">
      <c r="B194" s="133"/>
      <c r="C194" s="134" t="s">
        <v>330</v>
      </c>
      <c r="D194" s="134" t="s">
        <v>122</v>
      </c>
      <c r="E194" s="135" t="s">
        <v>331</v>
      </c>
      <c r="F194" s="136" t="s">
        <v>332</v>
      </c>
      <c r="G194" s="137" t="s">
        <v>136</v>
      </c>
      <c r="H194" s="138">
        <v>22.8</v>
      </c>
      <c r="I194" s="139"/>
      <c r="J194" s="139">
        <f t="shared" si="30"/>
        <v>0</v>
      </c>
      <c r="K194" s="140"/>
      <c r="L194" s="25"/>
      <c r="M194" s="141" t="s">
        <v>1</v>
      </c>
      <c r="N194" s="110" t="s">
        <v>33</v>
      </c>
      <c r="O194" s="142">
        <v>0.2</v>
      </c>
      <c r="P194" s="142">
        <f t="shared" si="31"/>
        <v>4.5600000000000005</v>
      </c>
      <c r="Q194" s="142">
        <v>7.6250000000000005E-4</v>
      </c>
      <c r="R194" s="142">
        <f t="shared" si="32"/>
        <v>1.7385000000000001E-2</v>
      </c>
      <c r="S194" s="142">
        <v>0</v>
      </c>
      <c r="T194" s="143">
        <f t="shared" si="33"/>
        <v>0</v>
      </c>
      <c r="AR194" s="144" t="s">
        <v>126</v>
      </c>
      <c r="AT194" s="144" t="s">
        <v>122</v>
      </c>
      <c r="AU194" s="144" t="s">
        <v>127</v>
      </c>
      <c r="AY194" s="13" t="s">
        <v>119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3" t="s">
        <v>127</v>
      </c>
      <c r="BK194" s="145">
        <f t="shared" si="39"/>
        <v>0</v>
      </c>
      <c r="BL194" s="13" t="s">
        <v>126</v>
      </c>
      <c r="BM194" s="144" t="s">
        <v>333</v>
      </c>
    </row>
    <row r="195" spans="2:65" s="1" customFormat="1" ht="24.15" customHeight="1">
      <c r="B195" s="133"/>
      <c r="C195" s="134" t="s">
        <v>334</v>
      </c>
      <c r="D195" s="134" t="s">
        <v>122</v>
      </c>
      <c r="E195" s="135" t="s">
        <v>335</v>
      </c>
      <c r="F195" s="136" t="s">
        <v>336</v>
      </c>
      <c r="G195" s="137" t="s">
        <v>136</v>
      </c>
      <c r="H195" s="138">
        <v>32.799999999999997</v>
      </c>
      <c r="I195" s="139"/>
      <c r="J195" s="139">
        <f t="shared" si="30"/>
        <v>0</v>
      </c>
      <c r="K195" s="140"/>
      <c r="L195" s="25"/>
      <c r="M195" s="141" t="s">
        <v>1</v>
      </c>
      <c r="N195" s="110" t="s">
        <v>33</v>
      </c>
      <c r="O195" s="142">
        <v>0.10070999999999999</v>
      </c>
      <c r="P195" s="142">
        <f t="shared" si="31"/>
        <v>3.3032879999999993</v>
      </c>
      <c r="Q195" s="142">
        <v>3.1500000000000001E-4</v>
      </c>
      <c r="R195" s="142">
        <f t="shared" si="32"/>
        <v>1.0331999999999999E-2</v>
      </c>
      <c r="S195" s="142">
        <v>0</v>
      </c>
      <c r="T195" s="143">
        <f t="shared" si="33"/>
        <v>0</v>
      </c>
      <c r="AR195" s="144" t="s">
        <v>126</v>
      </c>
      <c r="AT195" s="144" t="s">
        <v>122</v>
      </c>
      <c r="AU195" s="144" t="s">
        <v>127</v>
      </c>
      <c r="AY195" s="13" t="s">
        <v>119</v>
      </c>
      <c r="BE195" s="145">
        <f t="shared" si="34"/>
        <v>0</v>
      </c>
      <c r="BF195" s="145">
        <f t="shared" si="35"/>
        <v>0</v>
      </c>
      <c r="BG195" s="145">
        <f t="shared" si="36"/>
        <v>0</v>
      </c>
      <c r="BH195" s="145">
        <f t="shared" si="37"/>
        <v>0</v>
      </c>
      <c r="BI195" s="145">
        <f t="shared" si="38"/>
        <v>0</v>
      </c>
      <c r="BJ195" s="13" t="s">
        <v>127</v>
      </c>
      <c r="BK195" s="145">
        <f t="shared" si="39"/>
        <v>0</v>
      </c>
      <c r="BL195" s="13" t="s">
        <v>126</v>
      </c>
      <c r="BM195" s="144" t="s">
        <v>337</v>
      </c>
    </row>
    <row r="196" spans="2:65" s="1" customFormat="1" ht="24.15" customHeight="1">
      <c r="B196" s="133"/>
      <c r="C196" s="134" t="s">
        <v>338</v>
      </c>
      <c r="D196" s="134" t="s">
        <v>122</v>
      </c>
      <c r="E196" s="135" t="s">
        <v>339</v>
      </c>
      <c r="F196" s="136" t="s">
        <v>340</v>
      </c>
      <c r="G196" s="137" t="s">
        <v>136</v>
      </c>
      <c r="H196" s="138">
        <v>45.6</v>
      </c>
      <c r="I196" s="139"/>
      <c r="J196" s="139">
        <f t="shared" si="30"/>
        <v>0</v>
      </c>
      <c r="K196" s="140"/>
      <c r="L196" s="25"/>
      <c r="M196" s="141" t="s">
        <v>1</v>
      </c>
      <c r="N196" s="110" t="s">
        <v>33</v>
      </c>
      <c r="O196" s="142">
        <v>0.10070999999999999</v>
      </c>
      <c r="P196" s="142">
        <f t="shared" si="31"/>
        <v>4.5923759999999998</v>
      </c>
      <c r="Q196" s="142">
        <v>3.1500000000000001E-4</v>
      </c>
      <c r="R196" s="142">
        <f t="shared" si="32"/>
        <v>1.4364000000000002E-2</v>
      </c>
      <c r="S196" s="142">
        <v>0</v>
      </c>
      <c r="T196" s="143">
        <f t="shared" si="33"/>
        <v>0</v>
      </c>
      <c r="AR196" s="144" t="s">
        <v>126</v>
      </c>
      <c r="AT196" s="144" t="s">
        <v>122</v>
      </c>
      <c r="AU196" s="144" t="s">
        <v>127</v>
      </c>
      <c r="AY196" s="13" t="s">
        <v>119</v>
      </c>
      <c r="BE196" s="145">
        <f t="shared" si="34"/>
        <v>0</v>
      </c>
      <c r="BF196" s="145">
        <f t="shared" si="35"/>
        <v>0</v>
      </c>
      <c r="BG196" s="145">
        <f t="shared" si="36"/>
        <v>0</v>
      </c>
      <c r="BH196" s="145">
        <f t="shared" si="37"/>
        <v>0</v>
      </c>
      <c r="BI196" s="145">
        <f t="shared" si="38"/>
        <v>0</v>
      </c>
      <c r="BJ196" s="13" t="s">
        <v>127</v>
      </c>
      <c r="BK196" s="145">
        <f t="shared" si="39"/>
        <v>0</v>
      </c>
      <c r="BL196" s="13" t="s">
        <v>126</v>
      </c>
      <c r="BM196" s="144" t="s">
        <v>341</v>
      </c>
    </row>
    <row r="197" spans="2:65" s="1" customFormat="1" ht="21.75" customHeight="1">
      <c r="B197" s="133"/>
      <c r="C197" s="134" t="s">
        <v>342</v>
      </c>
      <c r="D197" s="134" t="s">
        <v>122</v>
      </c>
      <c r="E197" s="135" t="s">
        <v>343</v>
      </c>
      <c r="F197" s="136" t="s">
        <v>344</v>
      </c>
      <c r="G197" s="137" t="s">
        <v>136</v>
      </c>
      <c r="H197" s="138">
        <v>45.6</v>
      </c>
      <c r="I197" s="139"/>
      <c r="J197" s="139">
        <f t="shared" si="30"/>
        <v>0</v>
      </c>
      <c r="K197" s="140"/>
      <c r="L197" s="25"/>
      <c r="M197" s="141" t="s">
        <v>1</v>
      </c>
      <c r="N197" s="110" t="s">
        <v>33</v>
      </c>
      <c r="O197" s="142">
        <v>0.15301000000000001</v>
      </c>
      <c r="P197" s="142">
        <f t="shared" si="31"/>
        <v>6.9772560000000006</v>
      </c>
      <c r="Q197" s="142">
        <v>1.3810000000000001E-3</v>
      </c>
      <c r="R197" s="142">
        <f t="shared" si="32"/>
        <v>6.2973600000000005E-2</v>
      </c>
      <c r="S197" s="142">
        <v>0</v>
      </c>
      <c r="T197" s="143">
        <f t="shared" si="33"/>
        <v>0</v>
      </c>
      <c r="AR197" s="144" t="s">
        <v>126</v>
      </c>
      <c r="AT197" s="144" t="s">
        <v>122</v>
      </c>
      <c r="AU197" s="144" t="s">
        <v>127</v>
      </c>
      <c r="AY197" s="13" t="s">
        <v>119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3" t="s">
        <v>127</v>
      </c>
      <c r="BK197" s="145">
        <f t="shared" si="39"/>
        <v>0</v>
      </c>
      <c r="BL197" s="13" t="s">
        <v>126</v>
      </c>
      <c r="BM197" s="144" t="s">
        <v>345</v>
      </c>
    </row>
    <row r="198" spans="2:65" s="1" customFormat="1" ht="24.15" customHeight="1">
      <c r="B198" s="133"/>
      <c r="C198" s="134" t="s">
        <v>346</v>
      </c>
      <c r="D198" s="134" t="s">
        <v>122</v>
      </c>
      <c r="E198" s="135" t="s">
        <v>347</v>
      </c>
      <c r="F198" s="136" t="s">
        <v>348</v>
      </c>
      <c r="G198" s="137" t="s">
        <v>168</v>
      </c>
      <c r="H198" s="138">
        <v>2</v>
      </c>
      <c r="I198" s="139"/>
      <c r="J198" s="139">
        <f t="shared" si="30"/>
        <v>0</v>
      </c>
      <c r="K198" s="140"/>
      <c r="L198" s="25"/>
      <c r="M198" s="141" t="s">
        <v>1</v>
      </c>
      <c r="N198" s="110" t="s">
        <v>33</v>
      </c>
      <c r="O198" s="142">
        <v>0.10131</v>
      </c>
      <c r="P198" s="142">
        <f t="shared" si="31"/>
        <v>0.20261999999999999</v>
      </c>
      <c r="Q198" s="142">
        <v>5.8E-4</v>
      </c>
      <c r="R198" s="142">
        <f t="shared" si="32"/>
        <v>1.16E-3</v>
      </c>
      <c r="S198" s="142">
        <v>0</v>
      </c>
      <c r="T198" s="143">
        <f t="shared" si="33"/>
        <v>0</v>
      </c>
      <c r="AR198" s="144" t="s">
        <v>126</v>
      </c>
      <c r="AT198" s="144" t="s">
        <v>122</v>
      </c>
      <c r="AU198" s="144" t="s">
        <v>127</v>
      </c>
      <c r="AY198" s="13" t="s">
        <v>119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3" t="s">
        <v>127</v>
      </c>
      <c r="BK198" s="145">
        <f t="shared" si="39"/>
        <v>0</v>
      </c>
      <c r="BL198" s="13" t="s">
        <v>126</v>
      </c>
      <c r="BM198" s="144" t="s">
        <v>349</v>
      </c>
    </row>
    <row r="199" spans="2:65" s="1" customFormat="1" ht="21.75" customHeight="1">
      <c r="B199" s="133"/>
      <c r="C199" s="134" t="s">
        <v>350</v>
      </c>
      <c r="D199" s="134" t="s">
        <v>122</v>
      </c>
      <c r="E199" s="135" t="s">
        <v>351</v>
      </c>
      <c r="F199" s="136" t="s">
        <v>352</v>
      </c>
      <c r="G199" s="137" t="s">
        <v>136</v>
      </c>
      <c r="H199" s="138">
        <v>45.6</v>
      </c>
      <c r="I199" s="139"/>
      <c r="J199" s="139">
        <f t="shared" si="30"/>
        <v>0</v>
      </c>
      <c r="K199" s="140"/>
      <c r="L199" s="25"/>
      <c r="M199" s="141" t="s">
        <v>1</v>
      </c>
      <c r="N199" s="110" t="s">
        <v>33</v>
      </c>
      <c r="O199" s="142">
        <v>8.0640000000000003E-2</v>
      </c>
      <c r="P199" s="142">
        <f t="shared" si="31"/>
        <v>3.6771840000000005</v>
      </c>
      <c r="Q199" s="142">
        <v>2.8499999999999999E-4</v>
      </c>
      <c r="R199" s="142">
        <f t="shared" si="32"/>
        <v>1.2996000000000001E-2</v>
      </c>
      <c r="S199" s="142">
        <v>0</v>
      </c>
      <c r="T199" s="143">
        <f t="shared" si="33"/>
        <v>0</v>
      </c>
      <c r="AR199" s="144" t="s">
        <v>126</v>
      </c>
      <c r="AT199" s="144" t="s">
        <v>122</v>
      </c>
      <c r="AU199" s="144" t="s">
        <v>127</v>
      </c>
      <c r="AY199" s="13" t="s">
        <v>119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3" t="s">
        <v>127</v>
      </c>
      <c r="BK199" s="145">
        <f t="shared" si="39"/>
        <v>0</v>
      </c>
      <c r="BL199" s="13" t="s">
        <v>126</v>
      </c>
      <c r="BM199" s="144" t="s">
        <v>353</v>
      </c>
    </row>
    <row r="200" spans="2:65" s="1" customFormat="1" ht="33" customHeight="1">
      <c r="B200" s="133"/>
      <c r="C200" s="134" t="s">
        <v>354</v>
      </c>
      <c r="D200" s="134" t="s">
        <v>122</v>
      </c>
      <c r="E200" s="135" t="s">
        <v>355</v>
      </c>
      <c r="F200" s="136" t="s">
        <v>356</v>
      </c>
      <c r="G200" s="137" t="s">
        <v>136</v>
      </c>
      <c r="H200" s="138">
        <v>45.6</v>
      </c>
      <c r="I200" s="139"/>
      <c r="J200" s="139">
        <f t="shared" si="30"/>
        <v>0</v>
      </c>
      <c r="K200" s="140"/>
      <c r="L200" s="25"/>
      <c r="M200" s="141" t="s">
        <v>1</v>
      </c>
      <c r="N200" s="110" t="s">
        <v>33</v>
      </c>
      <c r="O200" s="142">
        <v>5.6000000000000001E-2</v>
      </c>
      <c r="P200" s="142">
        <f t="shared" si="31"/>
        <v>2.5536000000000003</v>
      </c>
      <c r="Q200" s="142">
        <v>0</v>
      </c>
      <c r="R200" s="142">
        <f t="shared" si="32"/>
        <v>0</v>
      </c>
      <c r="S200" s="142">
        <v>3.47E-3</v>
      </c>
      <c r="T200" s="143">
        <f t="shared" si="33"/>
        <v>0.15823200000000001</v>
      </c>
      <c r="AR200" s="144" t="s">
        <v>126</v>
      </c>
      <c r="AT200" s="144" t="s">
        <v>122</v>
      </c>
      <c r="AU200" s="144" t="s">
        <v>127</v>
      </c>
      <c r="AY200" s="13" t="s">
        <v>119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3" t="s">
        <v>127</v>
      </c>
      <c r="BK200" s="145">
        <f t="shared" si="39"/>
        <v>0</v>
      </c>
      <c r="BL200" s="13" t="s">
        <v>126</v>
      </c>
      <c r="BM200" s="144" t="s">
        <v>357</v>
      </c>
    </row>
    <row r="201" spans="2:65" s="1" customFormat="1" ht="21.75" customHeight="1">
      <c r="B201" s="133"/>
      <c r="C201" s="134" t="s">
        <v>358</v>
      </c>
      <c r="D201" s="134" t="s">
        <v>122</v>
      </c>
      <c r="E201" s="135" t="s">
        <v>359</v>
      </c>
      <c r="F201" s="136" t="s">
        <v>360</v>
      </c>
      <c r="G201" s="137" t="s">
        <v>168</v>
      </c>
      <c r="H201" s="138">
        <v>52</v>
      </c>
      <c r="I201" s="139"/>
      <c r="J201" s="139">
        <f t="shared" si="30"/>
        <v>0</v>
      </c>
      <c r="K201" s="140"/>
      <c r="L201" s="25"/>
      <c r="M201" s="141" t="s">
        <v>1</v>
      </c>
      <c r="N201" s="110" t="s">
        <v>33</v>
      </c>
      <c r="O201" s="142">
        <v>4.7E-2</v>
      </c>
      <c r="P201" s="142">
        <f t="shared" si="31"/>
        <v>2.444</v>
      </c>
      <c r="Q201" s="142">
        <v>0</v>
      </c>
      <c r="R201" s="142">
        <f t="shared" si="32"/>
        <v>0</v>
      </c>
      <c r="S201" s="142">
        <v>9.0000000000000006E-5</v>
      </c>
      <c r="T201" s="143">
        <f t="shared" si="33"/>
        <v>4.6800000000000001E-3</v>
      </c>
      <c r="AR201" s="144" t="s">
        <v>126</v>
      </c>
      <c r="AT201" s="144" t="s">
        <v>122</v>
      </c>
      <c r="AU201" s="144" t="s">
        <v>127</v>
      </c>
      <c r="AY201" s="13" t="s">
        <v>119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3" t="s">
        <v>127</v>
      </c>
      <c r="BK201" s="145">
        <f t="shared" si="39"/>
        <v>0</v>
      </c>
      <c r="BL201" s="13" t="s">
        <v>126</v>
      </c>
      <c r="BM201" s="144" t="s">
        <v>361</v>
      </c>
    </row>
    <row r="202" spans="2:65" s="1" customFormat="1" ht="24.15" customHeight="1">
      <c r="B202" s="133"/>
      <c r="C202" s="134" t="s">
        <v>362</v>
      </c>
      <c r="D202" s="134" t="s">
        <v>122</v>
      </c>
      <c r="E202" s="135" t="s">
        <v>363</v>
      </c>
      <c r="F202" s="136" t="s">
        <v>364</v>
      </c>
      <c r="G202" s="137" t="s">
        <v>168</v>
      </c>
      <c r="H202" s="138">
        <v>4</v>
      </c>
      <c r="I202" s="139"/>
      <c r="J202" s="139">
        <f t="shared" si="30"/>
        <v>0</v>
      </c>
      <c r="K202" s="140"/>
      <c r="L202" s="25"/>
      <c r="M202" s="141" t="s">
        <v>1</v>
      </c>
      <c r="N202" s="110" t="s">
        <v>33</v>
      </c>
      <c r="O202" s="142">
        <v>7.4999999999999997E-2</v>
      </c>
      <c r="P202" s="142">
        <f t="shared" si="31"/>
        <v>0.3</v>
      </c>
      <c r="Q202" s="142">
        <v>0</v>
      </c>
      <c r="R202" s="142">
        <f t="shared" si="32"/>
        <v>0</v>
      </c>
      <c r="S202" s="142">
        <v>1.1000000000000001E-3</v>
      </c>
      <c r="T202" s="143">
        <f t="shared" si="33"/>
        <v>4.4000000000000003E-3</v>
      </c>
      <c r="AR202" s="144" t="s">
        <v>126</v>
      </c>
      <c r="AT202" s="144" t="s">
        <v>122</v>
      </c>
      <c r="AU202" s="144" t="s">
        <v>127</v>
      </c>
      <c r="AY202" s="13" t="s">
        <v>119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3" t="s">
        <v>127</v>
      </c>
      <c r="BK202" s="145">
        <f t="shared" si="39"/>
        <v>0</v>
      </c>
      <c r="BL202" s="13" t="s">
        <v>126</v>
      </c>
      <c r="BM202" s="144" t="s">
        <v>365</v>
      </c>
    </row>
    <row r="203" spans="2:65" s="1" customFormat="1" ht="33" customHeight="1">
      <c r="B203" s="133"/>
      <c r="C203" s="134" t="s">
        <v>366</v>
      </c>
      <c r="D203" s="134" t="s">
        <v>122</v>
      </c>
      <c r="E203" s="135" t="s">
        <v>367</v>
      </c>
      <c r="F203" s="136" t="s">
        <v>368</v>
      </c>
      <c r="G203" s="137" t="s">
        <v>168</v>
      </c>
      <c r="H203" s="138">
        <v>14</v>
      </c>
      <c r="I203" s="139"/>
      <c r="J203" s="139">
        <f t="shared" si="30"/>
        <v>0</v>
      </c>
      <c r="K203" s="140"/>
      <c r="L203" s="25"/>
      <c r="M203" s="141" t="s">
        <v>1</v>
      </c>
      <c r="N203" s="110" t="s">
        <v>33</v>
      </c>
      <c r="O203" s="142">
        <v>8.2000000000000003E-2</v>
      </c>
      <c r="P203" s="142">
        <f t="shared" si="31"/>
        <v>1.1480000000000001</v>
      </c>
      <c r="Q203" s="142">
        <v>0</v>
      </c>
      <c r="R203" s="142">
        <f t="shared" si="32"/>
        <v>0</v>
      </c>
      <c r="S203" s="142">
        <v>0.02</v>
      </c>
      <c r="T203" s="143">
        <f t="shared" si="33"/>
        <v>0.28000000000000003</v>
      </c>
      <c r="AR203" s="144" t="s">
        <v>126</v>
      </c>
      <c r="AT203" s="144" t="s">
        <v>122</v>
      </c>
      <c r="AU203" s="144" t="s">
        <v>127</v>
      </c>
      <c r="AY203" s="13" t="s">
        <v>119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3" t="s">
        <v>127</v>
      </c>
      <c r="BK203" s="145">
        <f t="shared" si="39"/>
        <v>0</v>
      </c>
      <c r="BL203" s="13" t="s">
        <v>126</v>
      </c>
      <c r="BM203" s="144" t="s">
        <v>369</v>
      </c>
    </row>
    <row r="204" spans="2:65" s="1" customFormat="1" ht="16.5" customHeight="1">
      <c r="B204" s="133"/>
      <c r="C204" s="134" t="s">
        <v>370</v>
      </c>
      <c r="D204" s="134" t="s">
        <v>122</v>
      </c>
      <c r="E204" s="135" t="s">
        <v>371</v>
      </c>
      <c r="F204" s="136" t="s">
        <v>372</v>
      </c>
      <c r="G204" s="137" t="s">
        <v>168</v>
      </c>
      <c r="H204" s="138">
        <v>5</v>
      </c>
      <c r="I204" s="139"/>
      <c r="J204" s="139">
        <f t="shared" si="30"/>
        <v>0</v>
      </c>
      <c r="K204" s="140"/>
      <c r="L204" s="25"/>
      <c r="M204" s="141" t="s">
        <v>1</v>
      </c>
      <c r="N204" s="110" t="s">
        <v>33</v>
      </c>
      <c r="O204" s="142">
        <v>8.2000000000000003E-2</v>
      </c>
      <c r="P204" s="142">
        <f t="shared" si="31"/>
        <v>0.41000000000000003</v>
      </c>
      <c r="Q204" s="142">
        <v>0</v>
      </c>
      <c r="R204" s="142">
        <f t="shared" si="32"/>
        <v>0</v>
      </c>
      <c r="S204" s="142">
        <v>0.02</v>
      </c>
      <c r="T204" s="143">
        <f t="shared" si="33"/>
        <v>0.1</v>
      </c>
      <c r="AR204" s="144" t="s">
        <v>126</v>
      </c>
      <c r="AT204" s="144" t="s">
        <v>122</v>
      </c>
      <c r="AU204" s="144" t="s">
        <v>127</v>
      </c>
      <c r="AY204" s="13" t="s">
        <v>119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3" t="s">
        <v>127</v>
      </c>
      <c r="BK204" s="145">
        <f t="shared" si="39"/>
        <v>0</v>
      </c>
      <c r="BL204" s="13" t="s">
        <v>126</v>
      </c>
      <c r="BM204" s="144" t="s">
        <v>373</v>
      </c>
    </row>
    <row r="205" spans="2:65" s="1" customFormat="1" ht="33" customHeight="1">
      <c r="B205" s="133"/>
      <c r="C205" s="134" t="s">
        <v>374</v>
      </c>
      <c r="D205" s="134" t="s">
        <v>122</v>
      </c>
      <c r="E205" s="135" t="s">
        <v>375</v>
      </c>
      <c r="F205" s="136" t="s">
        <v>376</v>
      </c>
      <c r="G205" s="137" t="s">
        <v>125</v>
      </c>
      <c r="H205" s="138">
        <v>19.655999999999999</v>
      </c>
      <c r="I205" s="139"/>
      <c r="J205" s="139">
        <f t="shared" si="30"/>
        <v>0</v>
      </c>
      <c r="K205" s="140"/>
      <c r="L205" s="25"/>
      <c r="M205" s="141" t="s">
        <v>1</v>
      </c>
      <c r="N205" s="110" t="s">
        <v>33</v>
      </c>
      <c r="O205" s="142">
        <v>0.151</v>
      </c>
      <c r="P205" s="142">
        <f t="shared" si="31"/>
        <v>2.9680559999999998</v>
      </c>
      <c r="Q205" s="142">
        <v>0</v>
      </c>
      <c r="R205" s="142">
        <f t="shared" si="32"/>
        <v>0</v>
      </c>
      <c r="S205" s="142">
        <v>5.7999999999999996E-3</v>
      </c>
      <c r="T205" s="143">
        <f t="shared" si="33"/>
        <v>0.11400479999999999</v>
      </c>
      <c r="AR205" s="144" t="s">
        <v>126</v>
      </c>
      <c r="AT205" s="144" t="s">
        <v>122</v>
      </c>
      <c r="AU205" s="144" t="s">
        <v>127</v>
      </c>
      <c r="AY205" s="13" t="s">
        <v>119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3" t="s">
        <v>127</v>
      </c>
      <c r="BK205" s="145">
        <f t="shared" si="39"/>
        <v>0</v>
      </c>
      <c r="BL205" s="13" t="s">
        <v>126</v>
      </c>
      <c r="BM205" s="144" t="s">
        <v>377</v>
      </c>
    </row>
    <row r="206" spans="2:65" s="1" customFormat="1" ht="33" customHeight="1">
      <c r="B206" s="133"/>
      <c r="C206" s="134" t="s">
        <v>378</v>
      </c>
      <c r="D206" s="134" t="s">
        <v>122</v>
      </c>
      <c r="E206" s="135" t="s">
        <v>379</v>
      </c>
      <c r="F206" s="136" t="s">
        <v>380</v>
      </c>
      <c r="G206" s="137" t="s">
        <v>136</v>
      </c>
      <c r="H206" s="138">
        <v>32.799999999999997</v>
      </c>
      <c r="I206" s="139"/>
      <c r="J206" s="139">
        <f t="shared" si="30"/>
        <v>0</v>
      </c>
      <c r="K206" s="140"/>
      <c r="L206" s="25"/>
      <c r="M206" s="141" t="s">
        <v>1</v>
      </c>
      <c r="N206" s="110" t="s">
        <v>33</v>
      </c>
      <c r="O206" s="142">
        <v>5.6000000000000001E-2</v>
      </c>
      <c r="P206" s="142">
        <f t="shared" si="31"/>
        <v>1.8368</v>
      </c>
      <c r="Q206" s="142">
        <v>0</v>
      </c>
      <c r="R206" s="142">
        <f t="shared" si="32"/>
        <v>0</v>
      </c>
      <c r="S206" s="142">
        <v>2.5000000000000001E-3</v>
      </c>
      <c r="T206" s="143">
        <f t="shared" si="33"/>
        <v>8.199999999999999E-2</v>
      </c>
      <c r="AR206" s="144" t="s">
        <v>126</v>
      </c>
      <c r="AT206" s="144" t="s">
        <v>122</v>
      </c>
      <c r="AU206" s="144" t="s">
        <v>127</v>
      </c>
      <c r="AY206" s="13" t="s">
        <v>119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3" t="s">
        <v>127</v>
      </c>
      <c r="BK206" s="145">
        <f t="shared" si="39"/>
        <v>0</v>
      </c>
      <c r="BL206" s="13" t="s">
        <v>126</v>
      </c>
      <c r="BM206" s="144" t="s">
        <v>381</v>
      </c>
    </row>
    <row r="207" spans="2:65" s="1" customFormat="1" ht="21.75" customHeight="1">
      <c r="B207" s="133"/>
      <c r="C207" s="134" t="s">
        <v>382</v>
      </c>
      <c r="D207" s="134" t="s">
        <v>122</v>
      </c>
      <c r="E207" s="135" t="s">
        <v>383</v>
      </c>
      <c r="F207" s="136" t="s">
        <v>384</v>
      </c>
      <c r="G207" s="137" t="s">
        <v>136</v>
      </c>
      <c r="H207" s="138">
        <v>45.6</v>
      </c>
      <c r="I207" s="139"/>
      <c r="J207" s="139">
        <f t="shared" si="30"/>
        <v>0</v>
      </c>
      <c r="K207" s="140"/>
      <c r="L207" s="25"/>
      <c r="M207" s="141" t="s">
        <v>1</v>
      </c>
      <c r="N207" s="110" t="s">
        <v>33</v>
      </c>
      <c r="O207" s="142">
        <v>7.0999999999999994E-2</v>
      </c>
      <c r="P207" s="142">
        <f t="shared" si="31"/>
        <v>3.2376</v>
      </c>
      <c r="Q207" s="142">
        <v>0</v>
      </c>
      <c r="R207" s="142">
        <f t="shared" si="32"/>
        <v>0</v>
      </c>
      <c r="S207" s="142">
        <v>2.1000000000000001E-4</v>
      </c>
      <c r="T207" s="143">
        <f t="shared" si="33"/>
        <v>9.5760000000000012E-3</v>
      </c>
      <c r="AR207" s="144" t="s">
        <v>126</v>
      </c>
      <c r="AT207" s="144" t="s">
        <v>122</v>
      </c>
      <c r="AU207" s="144" t="s">
        <v>127</v>
      </c>
      <c r="AY207" s="13" t="s">
        <v>119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3" t="s">
        <v>127</v>
      </c>
      <c r="BK207" s="145">
        <f t="shared" si="39"/>
        <v>0</v>
      </c>
      <c r="BL207" s="13" t="s">
        <v>126</v>
      </c>
      <c r="BM207" s="144" t="s">
        <v>385</v>
      </c>
    </row>
    <row r="208" spans="2:65" s="1" customFormat="1" ht="16.5" customHeight="1">
      <c r="B208" s="133"/>
      <c r="C208" s="134" t="s">
        <v>386</v>
      </c>
      <c r="D208" s="134" t="s">
        <v>122</v>
      </c>
      <c r="E208" s="135" t="s">
        <v>387</v>
      </c>
      <c r="F208" s="136" t="s">
        <v>388</v>
      </c>
      <c r="G208" s="137" t="s">
        <v>136</v>
      </c>
      <c r="H208" s="138">
        <v>17.2</v>
      </c>
      <c r="I208" s="139"/>
      <c r="J208" s="139">
        <f t="shared" si="30"/>
        <v>0</v>
      </c>
      <c r="K208" s="140"/>
      <c r="L208" s="25"/>
      <c r="M208" s="141" t="s">
        <v>1</v>
      </c>
      <c r="N208" s="110" t="s">
        <v>33</v>
      </c>
      <c r="O208" s="142">
        <v>5.6000000000000001E-2</v>
      </c>
      <c r="P208" s="142">
        <f t="shared" si="31"/>
        <v>0.96319999999999995</v>
      </c>
      <c r="Q208" s="142">
        <v>0</v>
      </c>
      <c r="R208" s="142">
        <f t="shared" si="32"/>
        <v>0</v>
      </c>
      <c r="S208" s="142">
        <v>4.1799999999999997E-3</v>
      </c>
      <c r="T208" s="143">
        <f t="shared" si="33"/>
        <v>7.1895999999999988E-2</v>
      </c>
      <c r="AR208" s="144" t="s">
        <v>126</v>
      </c>
      <c r="AT208" s="144" t="s">
        <v>122</v>
      </c>
      <c r="AU208" s="144" t="s">
        <v>127</v>
      </c>
      <c r="AY208" s="13" t="s">
        <v>119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3" t="s">
        <v>127</v>
      </c>
      <c r="BK208" s="145">
        <f t="shared" si="39"/>
        <v>0</v>
      </c>
      <c r="BL208" s="13" t="s">
        <v>126</v>
      </c>
      <c r="BM208" s="144" t="s">
        <v>389</v>
      </c>
    </row>
    <row r="209" spans="2:65" s="1" customFormat="1" ht="16.5" customHeight="1">
      <c r="B209" s="133"/>
      <c r="C209" s="134" t="s">
        <v>390</v>
      </c>
      <c r="D209" s="134" t="s">
        <v>122</v>
      </c>
      <c r="E209" s="135" t="s">
        <v>391</v>
      </c>
      <c r="F209" s="136" t="s">
        <v>392</v>
      </c>
      <c r="G209" s="137" t="s">
        <v>136</v>
      </c>
      <c r="H209" s="138">
        <v>16</v>
      </c>
      <c r="I209" s="139"/>
      <c r="J209" s="139">
        <f t="shared" si="30"/>
        <v>0</v>
      </c>
      <c r="K209" s="140"/>
      <c r="L209" s="25"/>
      <c r="M209" s="141" t="s">
        <v>1</v>
      </c>
      <c r="N209" s="110" t="s">
        <v>33</v>
      </c>
      <c r="O209" s="142">
        <v>0.66</v>
      </c>
      <c r="P209" s="142">
        <f t="shared" si="31"/>
        <v>10.56</v>
      </c>
      <c r="Q209" s="142">
        <v>2.0600000000000002E-3</v>
      </c>
      <c r="R209" s="142">
        <f t="shared" si="32"/>
        <v>3.2960000000000003E-2</v>
      </c>
      <c r="S209" s="142">
        <v>0</v>
      </c>
      <c r="T209" s="143">
        <f t="shared" si="33"/>
        <v>0</v>
      </c>
      <c r="AR209" s="144" t="s">
        <v>126</v>
      </c>
      <c r="AT209" s="144" t="s">
        <v>122</v>
      </c>
      <c r="AU209" s="144" t="s">
        <v>127</v>
      </c>
      <c r="AY209" s="13" t="s">
        <v>119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3" t="s">
        <v>127</v>
      </c>
      <c r="BK209" s="145">
        <f t="shared" si="39"/>
        <v>0</v>
      </c>
      <c r="BL209" s="13" t="s">
        <v>126</v>
      </c>
      <c r="BM209" s="144" t="s">
        <v>393</v>
      </c>
    </row>
    <row r="210" spans="2:65" s="1" customFormat="1" ht="16.5" customHeight="1">
      <c r="B210" s="133"/>
      <c r="C210" s="134" t="s">
        <v>394</v>
      </c>
      <c r="D210" s="134" t="s">
        <v>122</v>
      </c>
      <c r="E210" s="135" t="s">
        <v>395</v>
      </c>
      <c r="F210" s="136" t="s">
        <v>396</v>
      </c>
      <c r="G210" s="137" t="s">
        <v>168</v>
      </c>
      <c r="H210" s="138">
        <v>4</v>
      </c>
      <c r="I210" s="139"/>
      <c r="J210" s="139">
        <f t="shared" si="30"/>
        <v>0</v>
      </c>
      <c r="K210" s="140"/>
      <c r="L210" s="25"/>
      <c r="M210" s="141" t="s">
        <v>1</v>
      </c>
      <c r="N210" s="110" t="s">
        <v>33</v>
      </c>
      <c r="O210" s="142">
        <v>0.16200000000000001</v>
      </c>
      <c r="P210" s="142">
        <f t="shared" si="31"/>
        <v>0.64800000000000002</v>
      </c>
      <c r="Q210" s="142">
        <v>7.6999999999999996E-4</v>
      </c>
      <c r="R210" s="142">
        <f t="shared" si="32"/>
        <v>3.0799999999999998E-3</v>
      </c>
      <c r="S210" s="142">
        <v>0</v>
      </c>
      <c r="T210" s="143">
        <f t="shared" si="33"/>
        <v>0</v>
      </c>
      <c r="AR210" s="144" t="s">
        <v>126</v>
      </c>
      <c r="AT210" s="144" t="s">
        <v>122</v>
      </c>
      <c r="AU210" s="144" t="s">
        <v>127</v>
      </c>
      <c r="AY210" s="13" t="s">
        <v>119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3" t="s">
        <v>127</v>
      </c>
      <c r="BK210" s="145">
        <f t="shared" si="39"/>
        <v>0</v>
      </c>
      <c r="BL210" s="13" t="s">
        <v>126</v>
      </c>
      <c r="BM210" s="144" t="s">
        <v>397</v>
      </c>
    </row>
    <row r="211" spans="2:65" s="1" customFormat="1" ht="21.75" customHeight="1">
      <c r="B211" s="133"/>
      <c r="C211" s="134" t="s">
        <v>398</v>
      </c>
      <c r="D211" s="134" t="s">
        <v>122</v>
      </c>
      <c r="E211" s="135" t="s">
        <v>399</v>
      </c>
      <c r="F211" s="136" t="s">
        <v>400</v>
      </c>
      <c r="G211" s="137" t="s">
        <v>168</v>
      </c>
      <c r="H211" s="138">
        <v>8</v>
      </c>
      <c r="I211" s="139"/>
      <c r="J211" s="139">
        <f t="shared" si="30"/>
        <v>0</v>
      </c>
      <c r="K211" s="140"/>
      <c r="L211" s="25"/>
      <c r="M211" s="141" t="s">
        <v>1</v>
      </c>
      <c r="N211" s="110" t="s">
        <v>33</v>
      </c>
      <c r="O211" s="142">
        <v>0.16095000000000001</v>
      </c>
      <c r="P211" s="142">
        <f t="shared" si="31"/>
        <v>1.2876000000000001</v>
      </c>
      <c r="Q211" s="142">
        <v>4.1849999999999998E-4</v>
      </c>
      <c r="R211" s="142">
        <f t="shared" si="32"/>
        <v>3.3479999999999998E-3</v>
      </c>
      <c r="S211" s="142">
        <v>0</v>
      </c>
      <c r="T211" s="143">
        <f t="shared" si="33"/>
        <v>0</v>
      </c>
      <c r="AR211" s="144" t="s">
        <v>126</v>
      </c>
      <c r="AT211" s="144" t="s">
        <v>122</v>
      </c>
      <c r="AU211" s="144" t="s">
        <v>127</v>
      </c>
      <c r="AY211" s="13" t="s">
        <v>119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3" t="s">
        <v>127</v>
      </c>
      <c r="BK211" s="145">
        <f t="shared" si="39"/>
        <v>0</v>
      </c>
      <c r="BL211" s="13" t="s">
        <v>126</v>
      </c>
      <c r="BM211" s="144" t="s">
        <v>401</v>
      </c>
    </row>
    <row r="212" spans="2:65" s="1" customFormat="1" ht="24.15" customHeight="1">
      <c r="B212" s="133"/>
      <c r="C212" s="134" t="s">
        <v>402</v>
      </c>
      <c r="D212" s="134" t="s">
        <v>122</v>
      </c>
      <c r="E212" s="135" t="s">
        <v>403</v>
      </c>
      <c r="F212" s="136" t="s">
        <v>404</v>
      </c>
      <c r="G212" s="137" t="s">
        <v>168</v>
      </c>
      <c r="H212" s="138">
        <v>4</v>
      </c>
      <c r="I212" s="139"/>
      <c r="J212" s="139">
        <f t="shared" si="30"/>
        <v>0</v>
      </c>
      <c r="K212" s="140"/>
      <c r="L212" s="25"/>
      <c r="M212" s="141" t="s">
        <v>1</v>
      </c>
      <c r="N212" s="110" t="s">
        <v>33</v>
      </c>
      <c r="O212" s="142">
        <v>0.16061</v>
      </c>
      <c r="P212" s="142">
        <f t="shared" si="31"/>
        <v>0.64244000000000001</v>
      </c>
      <c r="Q212" s="142">
        <v>2.6850000000000002E-4</v>
      </c>
      <c r="R212" s="142">
        <f t="shared" si="32"/>
        <v>1.0740000000000001E-3</v>
      </c>
      <c r="S212" s="142">
        <v>0</v>
      </c>
      <c r="T212" s="143">
        <f t="shared" si="33"/>
        <v>0</v>
      </c>
      <c r="AR212" s="144" t="s">
        <v>126</v>
      </c>
      <c r="AT212" s="144" t="s">
        <v>122</v>
      </c>
      <c r="AU212" s="144" t="s">
        <v>127</v>
      </c>
      <c r="AY212" s="13" t="s">
        <v>119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3" t="s">
        <v>127</v>
      </c>
      <c r="BK212" s="145">
        <f t="shared" si="39"/>
        <v>0</v>
      </c>
      <c r="BL212" s="13" t="s">
        <v>126</v>
      </c>
      <c r="BM212" s="144" t="s">
        <v>405</v>
      </c>
    </row>
    <row r="213" spans="2:65" s="1" customFormat="1" ht="24.15" customHeight="1">
      <c r="B213" s="133"/>
      <c r="C213" s="134" t="s">
        <v>406</v>
      </c>
      <c r="D213" s="134" t="s">
        <v>122</v>
      </c>
      <c r="E213" s="135" t="s">
        <v>407</v>
      </c>
      <c r="F213" s="136" t="s">
        <v>408</v>
      </c>
      <c r="G213" s="137" t="s">
        <v>136</v>
      </c>
      <c r="H213" s="138">
        <v>45.6</v>
      </c>
      <c r="I213" s="139"/>
      <c r="J213" s="139">
        <f t="shared" si="30"/>
        <v>0</v>
      </c>
      <c r="K213" s="140"/>
      <c r="L213" s="25"/>
      <c r="M213" s="141" t="s">
        <v>1</v>
      </c>
      <c r="N213" s="110" t="s">
        <v>33</v>
      </c>
      <c r="O213" s="142">
        <v>0.89381999999999995</v>
      </c>
      <c r="P213" s="142">
        <f t="shared" si="31"/>
        <v>40.758192000000001</v>
      </c>
      <c r="Q213" s="142">
        <v>1.6888300000000001E-3</v>
      </c>
      <c r="R213" s="142">
        <f t="shared" si="32"/>
        <v>7.7010648000000001E-2</v>
      </c>
      <c r="S213" s="142">
        <v>0</v>
      </c>
      <c r="T213" s="143">
        <f t="shared" si="33"/>
        <v>0</v>
      </c>
      <c r="AR213" s="144" t="s">
        <v>126</v>
      </c>
      <c r="AT213" s="144" t="s">
        <v>122</v>
      </c>
      <c r="AU213" s="144" t="s">
        <v>127</v>
      </c>
      <c r="AY213" s="13" t="s">
        <v>119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3" t="s">
        <v>127</v>
      </c>
      <c r="BK213" s="145">
        <f t="shared" si="39"/>
        <v>0</v>
      </c>
      <c r="BL213" s="13" t="s">
        <v>126</v>
      </c>
      <c r="BM213" s="144" t="s">
        <v>409</v>
      </c>
    </row>
    <row r="214" spans="2:65" s="1" customFormat="1" ht="24.15" customHeight="1">
      <c r="B214" s="133"/>
      <c r="C214" s="134" t="s">
        <v>410</v>
      </c>
      <c r="D214" s="134" t="s">
        <v>122</v>
      </c>
      <c r="E214" s="135" t="s">
        <v>411</v>
      </c>
      <c r="F214" s="136" t="s">
        <v>412</v>
      </c>
      <c r="G214" s="137" t="s">
        <v>168</v>
      </c>
      <c r="H214" s="138">
        <v>4</v>
      </c>
      <c r="I214" s="139"/>
      <c r="J214" s="139">
        <f t="shared" si="30"/>
        <v>0</v>
      </c>
      <c r="K214" s="140"/>
      <c r="L214" s="25"/>
      <c r="M214" s="141" t="s">
        <v>1</v>
      </c>
      <c r="N214" s="110" t="s">
        <v>33</v>
      </c>
      <c r="O214" s="142">
        <v>0.30984</v>
      </c>
      <c r="P214" s="142">
        <f t="shared" si="31"/>
        <v>1.23936</v>
      </c>
      <c r="Q214" s="142">
        <v>3.7060000000000001E-4</v>
      </c>
      <c r="R214" s="142">
        <f t="shared" si="32"/>
        <v>1.4824E-3</v>
      </c>
      <c r="S214" s="142">
        <v>0</v>
      </c>
      <c r="T214" s="143">
        <f t="shared" si="33"/>
        <v>0</v>
      </c>
      <c r="AR214" s="144" t="s">
        <v>126</v>
      </c>
      <c r="AT214" s="144" t="s">
        <v>122</v>
      </c>
      <c r="AU214" s="144" t="s">
        <v>127</v>
      </c>
      <c r="AY214" s="13" t="s">
        <v>119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3" t="s">
        <v>127</v>
      </c>
      <c r="BK214" s="145">
        <f t="shared" si="39"/>
        <v>0</v>
      </c>
      <c r="BL214" s="13" t="s">
        <v>126</v>
      </c>
      <c r="BM214" s="144" t="s">
        <v>413</v>
      </c>
    </row>
    <row r="215" spans="2:65" s="1" customFormat="1" ht="24.15" customHeight="1">
      <c r="B215" s="133"/>
      <c r="C215" s="134" t="s">
        <v>414</v>
      </c>
      <c r="D215" s="134" t="s">
        <v>122</v>
      </c>
      <c r="E215" s="135" t="s">
        <v>415</v>
      </c>
      <c r="F215" s="136" t="s">
        <v>416</v>
      </c>
      <c r="G215" s="137" t="s">
        <v>125</v>
      </c>
      <c r="H215" s="138">
        <v>355.49599999999998</v>
      </c>
      <c r="I215" s="139"/>
      <c r="J215" s="139">
        <f t="shared" si="30"/>
        <v>0</v>
      </c>
      <c r="K215" s="140"/>
      <c r="L215" s="25"/>
      <c r="M215" s="141" t="s">
        <v>1</v>
      </c>
      <c r="N215" s="110" t="s">
        <v>33</v>
      </c>
      <c r="O215" s="142">
        <v>4.428E-2</v>
      </c>
      <c r="P215" s="142">
        <f t="shared" si="31"/>
        <v>15.741362879999999</v>
      </c>
      <c r="Q215" s="142">
        <v>1.2579999999999999E-4</v>
      </c>
      <c r="R215" s="142">
        <f t="shared" si="32"/>
        <v>4.4721396799999993E-2</v>
      </c>
      <c r="S215" s="142">
        <v>0</v>
      </c>
      <c r="T215" s="143">
        <f t="shared" si="33"/>
        <v>0</v>
      </c>
      <c r="AR215" s="144" t="s">
        <v>126</v>
      </c>
      <c r="AT215" s="144" t="s">
        <v>122</v>
      </c>
      <c r="AU215" s="144" t="s">
        <v>127</v>
      </c>
      <c r="AY215" s="13" t="s">
        <v>119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3" t="s">
        <v>127</v>
      </c>
      <c r="BK215" s="145">
        <f t="shared" si="39"/>
        <v>0</v>
      </c>
      <c r="BL215" s="13" t="s">
        <v>126</v>
      </c>
      <c r="BM215" s="144" t="s">
        <v>417</v>
      </c>
    </row>
    <row r="216" spans="2:65" s="1" customFormat="1" ht="24.15" customHeight="1">
      <c r="B216" s="133"/>
      <c r="C216" s="134" t="s">
        <v>418</v>
      </c>
      <c r="D216" s="134" t="s">
        <v>122</v>
      </c>
      <c r="E216" s="135" t="s">
        <v>419</v>
      </c>
      <c r="F216" s="136" t="s">
        <v>420</v>
      </c>
      <c r="G216" s="137" t="s">
        <v>140</v>
      </c>
      <c r="H216" s="138">
        <v>1.9219999999999999</v>
      </c>
      <c r="I216" s="139"/>
      <c r="J216" s="139">
        <f t="shared" si="30"/>
        <v>0</v>
      </c>
      <c r="K216" s="140"/>
      <c r="L216" s="25"/>
      <c r="M216" s="141" t="s">
        <v>1</v>
      </c>
      <c r="N216" s="110" t="s">
        <v>33</v>
      </c>
      <c r="O216" s="142">
        <v>4.5590000000000002</v>
      </c>
      <c r="P216" s="142">
        <f t="shared" si="31"/>
        <v>8.7623979999999992</v>
      </c>
      <c r="Q216" s="142">
        <v>0</v>
      </c>
      <c r="R216" s="142">
        <f t="shared" si="32"/>
        <v>0</v>
      </c>
      <c r="S216" s="142">
        <v>0</v>
      </c>
      <c r="T216" s="143">
        <f t="shared" si="33"/>
        <v>0</v>
      </c>
      <c r="AR216" s="144" t="s">
        <v>126</v>
      </c>
      <c r="AT216" s="144" t="s">
        <v>122</v>
      </c>
      <c r="AU216" s="144" t="s">
        <v>127</v>
      </c>
      <c r="AY216" s="13" t="s">
        <v>119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3" t="s">
        <v>127</v>
      </c>
      <c r="BK216" s="145">
        <f t="shared" si="39"/>
        <v>0</v>
      </c>
      <c r="BL216" s="13" t="s">
        <v>126</v>
      </c>
      <c r="BM216" s="144" t="s">
        <v>421</v>
      </c>
    </row>
    <row r="217" spans="2:65" s="11" customFormat="1" ht="22.95" customHeight="1">
      <c r="B217" s="122"/>
      <c r="D217" s="123" t="s">
        <v>66</v>
      </c>
      <c r="E217" s="131" t="s">
        <v>422</v>
      </c>
      <c r="F217" s="131" t="s">
        <v>423</v>
      </c>
      <c r="J217" s="132">
        <f>BK217</f>
        <v>0</v>
      </c>
      <c r="L217" s="122"/>
      <c r="M217" s="126"/>
      <c r="P217" s="127">
        <f>SUM(P218:P219)</f>
        <v>89.212727999999998</v>
      </c>
      <c r="R217" s="127">
        <f>SUM(R218:R219)</f>
        <v>0</v>
      </c>
      <c r="T217" s="128">
        <f>SUM(T218:T219)</f>
        <v>4.3115519999999998</v>
      </c>
      <c r="AR217" s="123" t="s">
        <v>127</v>
      </c>
      <c r="AT217" s="129" t="s">
        <v>66</v>
      </c>
      <c r="AU217" s="129" t="s">
        <v>75</v>
      </c>
      <c r="AY217" s="123" t="s">
        <v>119</v>
      </c>
      <c r="BK217" s="130">
        <f>SUM(BK218:BK219)</f>
        <v>0</v>
      </c>
    </row>
    <row r="218" spans="2:65" s="1" customFormat="1" ht="24.15" customHeight="1">
      <c r="B218" s="133"/>
      <c r="C218" s="134" t="s">
        <v>424</v>
      </c>
      <c r="D218" s="134" t="s">
        <v>122</v>
      </c>
      <c r="E218" s="135" t="s">
        <v>425</v>
      </c>
      <c r="F218" s="136" t="s">
        <v>426</v>
      </c>
      <c r="G218" s="137" t="s">
        <v>136</v>
      </c>
      <c r="H218" s="138">
        <v>22.8</v>
      </c>
      <c r="I218" s="139"/>
      <c r="J218" s="139">
        <f>ROUND(I218*H218,2)</f>
        <v>0</v>
      </c>
      <c r="K218" s="140"/>
      <c r="L218" s="25"/>
      <c r="M218" s="141" t="s">
        <v>1</v>
      </c>
      <c r="N218" s="110" t="s">
        <v>33</v>
      </c>
      <c r="O218" s="142">
        <v>0.124</v>
      </c>
      <c r="P218" s="142">
        <f>O218*H218</f>
        <v>2.8271999999999999</v>
      </c>
      <c r="Q218" s="142">
        <v>0</v>
      </c>
      <c r="R218" s="142">
        <f>Q218*H218</f>
        <v>0</v>
      </c>
      <c r="S218" s="142">
        <v>2E-3</v>
      </c>
      <c r="T218" s="143">
        <f>S218*H218</f>
        <v>4.5600000000000002E-2</v>
      </c>
      <c r="AR218" s="144" t="s">
        <v>126</v>
      </c>
      <c r="AT218" s="144" t="s">
        <v>122</v>
      </c>
      <c r="AU218" s="144" t="s">
        <v>127</v>
      </c>
      <c r="AY218" s="13" t="s">
        <v>119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3" t="s">
        <v>127</v>
      </c>
      <c r="BK218" s="145">
        <f>ROUND(I218*H218,2)</f>
        <v>0</v>
      </c>
      <c r="BL218" s="13" t="s">
        <v>126</v>
      </c>
      <c r="BM218" s="144" t="s">
        <v>427</v>
      </c>
    </row>
    <row r="219" spans="2:65" s="1" customFormat="1" ht="24.15" customHeight="1">
      <c r="B219" s="133"/>
      <c r="C219" s="134" t="s">
        <v>428</v>
      </c>
      <c r="D219" s="134" t="s">
        <v>122</v>
      </c>
      <c r="E219" s="135" t="s">
        <v>429</v>
      </c>
      <c r="F219" s="136" t="s">
        <v>430</v>
      </c>
      <c r="G219" s="137" t="s">
        <v>125</v>
      </c>
      <c r="H219" s="138">
        <v>355.49599999999998</v>
      </c>
      <c r="I219" s="139"/>
      <c r="J219" s="139">
        <f>ROUND(I219*H219,2)</f>
        <v>0</v>
      </c>
      <c r="K219" s="140"/>
      <c r="L219" s="25"/>
      <c r="M219" s="141" t="s">
        <v>1</v>
      </c>
      <c r="N219" s="110" t="s">
        <v>33</v>
      </c>
      <c r="O219" s="142">
        <v>0.24299999999999999</v>
      </c>
      <c r="P219" s="142">
        <f>O219*H219</f>
        <v>86.385527999999994</v>
      </c>
      <c r="Q219" s="142">
        <v>0</v>
      </c>
      <c r="R219" s="142">
        <f>Q219*H219</f>
        <v>0</v>
      </c>
      <c r="S219" s="142">
        <v>1.2E-2</v>
      </c>
      <c r="T219" s="143">
        <f>S219*H219</f>
        <v>4.2659519999999995</v>
      </c>
      <c r="AR219" s="144" t="s">
        <v>126</v>
      </c>
      <c r="AT219" s="144" t="s">
        <v>122</v>
      </c>
      <c r="AU219" s="144" t="s">
        <v>127</v>
      </c>
      <c r="AY219" s="13" t="s">
        <v>119</v>
      </c>
      <c r="BE219" s="145">
        <f>IF(N219="základná",J219,0)</f>
        <v>0</v>
      </c>
      <c r="BF219" s="145">
        <f>IF(N219="znížená",J219,0)</f>
        <v>0</v>
      </c>
      <c r="BG219" s="145">
        <f>IF(N219="zákl. prenesená",J219,0)</f>
        <v>0</v>
      </c>
      <c r="BH219" s="145">
        <f>IF(N219="zníž. prenesená",J219,0)</f>
        <v>0</v>
      </c>
      <c r="BI219" s="145">
        <f>IF(N219="nulová",J219,0)</f>
        <v>0</v>
      </c>
      <c r="BJ219" s="13" t="s">
        <v>127</v>
      </c>
      <c r="BK219" s="145">
        <f>ROUND(I219*H219,2)</f>
        <v>0</v>
      </c>
      <c r="BL219" s="13" t="s">
        <v>126</v>
      </c>
      <c r="BM219" s="144" t="s">
        <v>431</v>
      </c>
    </row>
    <row r="220" spans="2:65" s="11" customFormat="1" ht="22.95" customHeight="1">
      <c r="B220" s="122"/>
      <c r="D220" s="123" t="s">
        <v>66</v>
      </c>
      <c r="E220" s="131" t="s">
        <v>432</v>
      </c>
      <c r="F220" s="131" t="s">
        <v>433</v>
      </c>
      <c r="J220" s="132">
        <f>BK220</f>
        <v>0</v>
      </c>
      <c r="L220" s="122"/>
      <c r="M220" s="126"/>
      <c r="P220" s="127">
        <f>SUM(P221:P223)</f>
        <v>73.176271</v>
      </c>
      <c r="R220" s="127">
        <f>SUM(R221:R223)</f>
        <v>9.8513939999999994E-2</v>
      </c>
      <c r="T220" s="128">
        <f>SUM(T221:T223)</f>
        <v>0</v>
      </c>
      <c r="AR220" s="123" t="s">
        <v>127</v>
      </c>
      <c r="AT220" s="129" t="s">
        <v>66</v>
      </c>
      <c r="AU220" s="129" t="s">
        <v>75</v>
      </c>
      <c r="AY220" s="123" t="s">
        <v>119</v>
      </c>
      <c r="BK220" s="130">
        <f>SUM(BK221:BK223)</f>
        <v>0</v>
      </c>
    </row>
    <row r="221" spans="2:65" s="1" customFormat="1" ht="24.15" customHeight="1">
      <c r="B221" s="133"/>
      <c r="C221" s="134" t="s">
        <v>434</v>
      </c>
      <c r="D221" s="134" t="s">
        <v>122</v>
      </c>
      <c r="E221" s="135" t="s">
        <v>435</v>
      </c>
      <c r="F221" s="136" t="s">
        <v>436</v>
      </c>
      <c r="G221" s="137" t="s">
        <v>168</v>
      </c>
      <c r="H221" s="138">
        <v>14</v>
      </c>
      <c r="I221" s="139"/>
      <c r="J221" s="139">
        <f>ROUND(I221*H221,2)</f>
        <v>0</v>
      </c>
      <c r="K221" s="140"/>
      <c r="L221" s="25"/>
      <c r="M221" s="141" t="s">
        <v>1</v>
      </c>
      <c r="N221" s="110" t="s">
        <v>33</v>
      </c>
      <c r="O221" s="142">
        <v>5.2106899999999996</v>
      </c>
      <c r="P221" s="142">
        <f>O221*H221</f>
        <v>72.949659999999994</v>
      </c>
      <c r="Q221" s="142">
        <v>7.6710000000000002E-5</v>
      </c>
      <c r="R221" s="142">
        <f>Q221*H221</f>
        <v>1.07394E-3</v>
      </c>
      <c r="S221" s="142">
        <v>0</v>
      </c>
      <c r="T221" s="143">
        <f>S221*H221</f>
        <v>0</v>
      </c>
      <c r="AR221" s="144" t="s">
        <v>126</v>
      </c>
      <c r="AT221" s="144" t="s">
        <v>122</v>
      </c>
      <c r="AU221" s="144" t="s">
        <v>127</v>
      </c>
      <c r="AY221" s="13" t="s">
        <v>119</v>
      </c>
      <c r="BE221" s="145">
        <f>IF(N221="základná",J221,0)</f>
        <v>0</v>
      </c>
      <c r="BF221" s="145">
        <f>IF(N221="znížená",J221,0)</f>
        <v>0</v>
      </c>
      <c r="BG221" s="145">
        <f>IF(N221="zákl. prenesená",J221,0)</f>
        <v>0</v>
      </c>
      <c r="BH221" s="145">
        <f>IF(N221="zníž. prenesená",J221,0)</f>
        <v>0</v>
      </c>
      <c r="BI221" s="145">
        <f>IF(N221="nulová",J221,0)</f>
        <v>0</v>
      </c>
      <c r="BJ221" s="13" t="s">
        <v>127</v>
      </c>
      <c r="BK221" s="145">
        <f>ROUND(I221*H221,2)</f>
        <v>0</v>
      </c>
      <c r="BL221" s="13" t="s">
        <v>126</v>
      </c>
      <c r="BM221" s="144" t="s">
        <v>437</v>
      </c>
    </row>
    <row r="222" spans="2:65" s="1" customFormat="1" ht="37.950000000000003" customHeight="1">
      <c r="B222" s="133"/>
      <c r="C222" s="146" t="s">
        <v>438</v>
      </c>
      <c r="D222" s="146" t="s">
        <v>196</v>
      </c>
      <c r="E222" s="147" t="s">
        <v>439</v>
      </c>
      <c r="F222" s="148" t="s">
        <v>440</v>
      </c>
      <c r="G222" s="149" t="s">
        <v>168</v>
      </c>
      <c r="H222" s="150">
        <v>14</v>
      </c>
      <c r="I222" s="151"/>
      <c r="J222" s="151">
        <f>ROUND(I222*H222,2)</f>
        <v>0</v>
      </c>
      <c r="K222" s="152"/>
      <c r="L222" s="153"/>
      <c r="M222" s="154" t="s">
        <v>1</v>
      </c>
      <c r="N222" s="155" t="s">
        <v>33</v>
      </c>
      <c r="O222" s="142">
        <v>0</v>
      </c>
      <c r="P222" s="142">
        <f>O222*H222</f>
        <v>0</v>
      </c>
      <c r="Q222" s="142">
        <v>6.96E-3</v>
      </c>
      <c r="R222" s="142">
        <f>Q222*H222</f>
        <v>9.7439999999999999E-2</v>
      </c>
      <c r="S222" s="142">
        <v>0</v>
      </c>
      <c r="T222" s="143">
        <f>S222*H222</f>
        <v>0</v>
      </c>
      <c r="AR222" s="144" t="s">
        <v>199</v>
      </c>
      <c r="AT222" s="144" t="s">
        <v>196</v>
      </c>
      <c r="AU222" s="144" t="s">
        <v>127</v>
      </c>
      <c r="AY222" s="13" t="s">
        <v>119</v>
      </c>
      <c r="BE222" s="145">
        <f>IF(N222="základná",J222,0)</f>
        <v>0</v>
      </c>
      <c r="BF222" s="145">
        <f>IF(N222="znížená",J222,0)</f>
        <v>0</v>
      </c>
      <c r="BG222" s="145">
        <f>IF(N222="zákl. prenesená",J222,0)</f>
        <v>0</v>
      </c>
      <c r="BH222" s="145">
        <f>IF(N222="zníž. prenesená",J222,0)</f>
        <v>0</v>
      </c>
      <c r="BI222" s="145">
        <f>IF(N222="nulová",J222,0)</f>
        <v>0</v>
      </c>
      <c r="BJ222" s="13" t="s">
        <v>127</v>
      </c>
      <c r="BK222" s="145">
        <f>ROUND(I222*H222,2)</f>
        <v>0</v>
      </c>
      <c r="BL222" s="13" t="s">
        <v>126</v>
      </c>
      <c r="BM222" s="144" t="s">
        <v>441</v>
      </c>
    </row>
    <row r="223" spans="2:65" s="1" customFormat="1" ht="24.15" customHeight="1">
      <c r="B223" s="133"/>
      <c r="C223" s="134" t="s">
        <v>442</v>
      </c>
      <c r="D223" s="134" t="s">
        <v>122</v>
      </c>
      <c r="E223" s="135" t="s">
        <v>443</v>
      </c>
      <c r="F223" s="136" t="s">
        <v>444</v>
      </c>
      <c r="G223" s="137" t="s">
        <v>140</v>
      </c>
      <c r="H223" s="138">
        <v>9.9000000000000005E-2</v>
      </c>
      <c r="I223" s="139"/>
      <c r="J223" s="139">
        <f>ROUND(I223*H223,2)</f>
        <v>0</v>
      </c>
      <c r="K223" s="140"/>
      <c r="L223" s="25"/>
      <c r="M223" s="141" t="s">
        <v>1</v>
      </c>
      <c r="N223" s="110" t="s">
        <v>33</v>
      </c>
      <c r="O223" s="142">
        <v>2.2890000000000001</v>
      </c>
      <c r="P223" s="142">
        <f>O223*H223</f>
        <v>0.22661100000000003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126</v>
      </c>
      <c r="AT223" s="144" t="s">
        <v>122</v>
      </c>
      <c r="AU223" s="144" t="s">
        <v>127</v>
      </c>
      <c r="AY223" s="13" t="s">
        <v>119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3" t="s">
        <v>127</v>
      </c>
      <c r="BK223" s="145">
        <f>ROUND(I223*H223,2)</f>
        <v>0</v>
      </c>
      <c r="BL223" s="13" t="s">
        <v>126</v>
      </c>
      <c r="BM223" s="144" t="s">
        <v>445</v>
      </c>
    </row>
    <row r="224" spans="2:65" s="11" customFormat="1" ht="22.95" customHeight="1">
      <c r="B224" s="122"/>
      <c r="D224" s="123" t="s">
        <v>66</v>
      </c>
      <c r="E224" s="131" t="s">
        <v>446</v>
      </c>
      <c r="F224" s="131" t="s">
        <v>447</v>
      </c>
      <c r="J224" s="132">
        <f>BK224</f>
        <v>0</v>
      </c>
      <c r="L224" s="122"/>
      <c r="M224" s="126"/>
      <c r="P224" s="127">
        <f>SUM(P225:P226)</f>
        <v>27.651226399999999</v>
      </c>
      <c r="R224" s="127">
        <f>SUM(R225:R226)</f>
        <v>4.0242359999999998E-2</v>
      </c>
      <c r="T224" s="128">
        <f>SUM(T225:T226)</f>
        <v>0</v>
      </c>
      <c r="AR224" s="123" t="s">
        <v>127</v>
      </c>
      <c r="AT224" s="129" t="s">
        <v>66</v>
      </c>
      <c r="AU224" s="129" t="s">
        <v>75</v>
      </c>
      <c r="AY224" s="123" t="s">
        <v>119</v>
      </c>
      <c r="BK224" s="130">
        <f>SUM(BK225:BK226)</f>
        <v>0</v>
      </c>
    </row>
    <row r="225" spans="2:65" s="1" customFormat="1" ht="24.15" customHeight="1">
      <c r="B225" s="133"/>
      <c r="C225" s="134" t="s">
        <v>448</v>
      </c>
      <c r="D225" s="134" t="s">
        <v>122</v>
      </c>
      <c r="E225" s="135" t="s">
        <v>449</v>
      </c>
      <c r="F225" s="136" t="s">
        <v>450</v>
      </c>
      <c r="G225" s="137" t="s">
        <v>125</v>
      </c>
      <c r="H225" s="138">
        <v>355.5</v>
      </c>
      <c r="I225" s="139"/>
      <c r="J225" s="139">
        <f>ROUND(I225*H225,2)</f>
        <v>0</v>
      </c>
      <c r="K225" s="140"/>
      <c r="L225" s="25"/>
      <c r="M225" s="141" t="s">
        <v>1</v>
      </c>
      <c r="N225" s="110" t="s">
        <v>33</v>
      </c>
      <c r="O225" s="142">
        <v>5.0200000000000002E-2</v>
      </c>
      <c r="P225" s="142">
        <f>O225*H225</f>
        <v>17.8461</v>
      </c>
      <c r="Q225" s="142">
        <v>1.1E-4</v>
      </c>
      <c r="R225" s="142">
        <f>Q225*H225</f>
        <v>3.9105000000000001E-2</v>
      </c>
      <c r="S225" s="142">
        <v>0</v>
      </c>
      <c r="T225" s="143">
        <f>S225*H225</f>
        <v>0</v>
      </c>
      <c r="AR225" s="144" t="s">
        <v>126</v>
      </c>
      <c r="AT225" s="144" t="s">
        <v>122</v>
      </c>
      <c r="AU225" s="144" t="s">
        <v>127</v>
      </c>
      <c r="AY225" s="13" t="s">
        <v>119</v>
      </c>
      <c r="BE225" s="145">
        <f>IF(N225="základná",J225,0)</f>
        <v>0</v>
      </c>
      <c r="BF225" s="145">
        <f>IF(N225="znížená",J225,0)</f>
        <v>0</v>
      </c>
      <c r="BG225" s="145">
        <f>IF(N225="zákl. prenesená",J225,0)</f>
        <v>0</v>
      </c>
      <c r="BH225" s="145">
        <f>IF(N225="zníž. prenesená",J225,0)</f>
        <v>0</v>
      </c>
      <c r="BI225" s="145">
        <f>IF(N225="nulová",J225,0)</f>
        <v>0</v>
      </c>
      <c r="BJ225" s="13" t="s">
        <v>127</v>
      </c>
      <c r="BK225" s="145">
        <f>ROUND(I225*H225,2)</f>
        <v>0</v>
      </c>
      <c r="BL225" s="13" t="s">
        <v>126</v>
      </c>
      <c r="BM225" s="144" t="s">
        <v>451</v>
      </c>
    </row>
    <row r="226" spans="2:65" s="1" customFormat="1" ht="37.950000000000003" customHeight="1">
      <c r="B226" s="133"/>
      <c r="C226" s="134" t="s">
        <v>452</v>
      </c>
      <c r="D226" s="134" t="s">
        <v>122</v>
      </c>
      <c r="E226" s="135" t="s">
        <v>453</v>
      </c>
      <c r="F226" s="136" t="s">
        <v>454</v>
      </c>
      <c r="G226" s="137" t="s">
        <v>125</v>
      </c>
      <c r="H226" s="138">
        <v>54.16</v>
      </c>
      <c r="I226" s="139"/>
      <c r="J226" s="139">
        <f>ROUND(I226*H226,2)</f>
        <v>0</v>
      </c>
      <c r="K226" s="140"/>
      <c r="L226" s="25"/>
      <c r="M226" s="141" t="s">
        <v>1</v>
      </c>
      <c r="N226" s="110" t="s">
        <v>33</v>
      </c>
      <c r="O226" s="142">
        <v>0.18104000000000001</v>
      </c>
      <c r="P226" s="142">
        <f>O226*H226</f>
        <v>9.8051263999999989</v>
      </c>
      <c r="Q226" s="142">
        <v>2.0999999999999999E-5</v>
      </c>
      <c r="R226" s="142">
        <f>Q226*H226</f>
        <v>1.1373599999999998E-3</v>
      </c>
      <c r="S226" s="142">
        <v>0</v>
      </c>
      <c r="T226" s="143">
        <f>S226*H226</f>
        <v>0</v>
      </c>
      <c r="AR226" s="144" t="s">
        <v>126</v>
      </c>
      <c r="AT226" s="144" t="s">
        <v>122</v>
      </c>
      <c r="AU226" s="144" t="s">
        <v>127</v>
      </c>
      <c r="AY226" s="13" t="s">
        <v>119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3" t="s">
        <v>127</v>
      </c>
      <c r="BK226" s="145">
        <f>ROUND(I226*H226,2)</f>
        <v>0</v>
      </c>
      <c r="BL226" s="13" t="s">
        <v>126</v>
      </c>
      <c r="BM226" s="144" t="s">
        <v>455</v>
      </c>
    </row>
    <row r="227" spans="2:65" s="11" customFormat="1" ht="22.95" customHeight="1">
      <c r="B227" s="122"/>
      <c r="D227" s="123" t="s">
        <v>66</v>
      </c>
      <c r="E227" s="131" t="s">
        <v>456</v>
      </c>
      <c r="F227" s="131" t="s">
        <v>457</v>
      </c>
      <c r="J227" s="132">
        <f>BK227</f>
        <v>0</v>
      </c>
      <c r="L227" s="122"/>
      <c r="M227" s="126"/>
      <c r="P227" s="127">
        <f>SUM(P228:P230)</f>
        <v>18.216318750000003</v>
      </c>
      <c r="R227" s="127">
        <f>SUM(R228:R230)</f>
        <v>7.6012241999999994E-3</v>
      </c>
      <c r="T227" s="128">
        <f>SUM(T228:T230)</f>
        <v>0</v>
      </c>
      <c r="AR227" s="123" t="s">
        <v>127</v>
      </c>
      <c r="AT227" s="129" t="s">
        <v>66</v>
      </c>
      <c r="AU227" s="129" t="s">
        <v>75</v>
      </c>
      <c r="AY227" s="123" t="s">
        <v>119</v>
      </c>
      <c r="BK227" s="130">
        <f>SUM(BK228:BK230)</f>
        <v>0</v>
      </c>
    </row>
    <row r="228" spans="2:65" s="1" customFormat="1" ht="24.15" customHeight="1">
      <c r="B228" s="133"/>
      <c r="C228" s="134" t="s">
        <v>458</v>
      </c>
      <c r="D228" s="134" t="s">
        <v>122</v>
      </c>
      <c r="E228" s="135" t="s">
        <v>459</v>
      </c>
      <c r="F228" s="136" t="s">
        <v>460</v>
      </c>
      <c r="G228" s="137" t="s">
        <v>125</v>
      </c>
      <c r="H228" s="138">
        <v>18.420000000000002</v>
      </c>
      <c r="I228" s="139"/>
      <c r="J228" s="139">
        <f>ROUND(I228*H228,2)</f>
        <v>0</v>
      </c>
      <c r="K228" s="140"/>
      <c r="L228" s="25"/>
      <c r="M228" s="141" t="s">
        <v>1</v>
      </c>
      <c r="N228" s="110" t="s">
        <v>33</v>
      </c>
      <c r="O228" s="142">
        <v>4.5280000000000001E-2</v>
      </c>
      <c r="P228" s="142">
        <f>O228*H228</f>
        <v>0.83405760000000007</v>
      </c>
      <c r="Q228" s="142">
        <v>1.5725E-4</v>
      </c>
      <c r="R228" s="142">
        <f>Q228*H228</f>
        <v>2.8965450000000004E-3</v>
      </c>
      <c r="S228" s="142">
        <v>0</v>
      </c>
      <c r="T228" s="143">
        <f>S228*H228</f>
        <v>0</v>
      </c>
      <c r="AR228" s="144" t="s">
        <v>126</v>
      </c>
      <c r="AT228" s="144" t="s">
        <v>122</v>
      </c>
      <c r="AU228" s="144" t="s">
        <v>127</v>
      </c>
      <c r="AY228" s="13" t="s">
        <v>119</v>
      </c>
      <c r="BE228" s="145">
        <f>IF(N228="základná",J228,0)</f>
        <v>0</v>
      </c>
      <c r="BF228" s="145">
        <f>IF(N228="znížená",J228,0)</f>
        <v>0</v>
      </c>
      <c r="BG228" s="145">
        <f>IF(N228="zákl. prenesená",J228,0)</f>
        <v>0</v>
      </c>
      <c r="BH228" s="145">
        <f>IF(N228="zníž. prenesená",J228,0)</f>
        <v>0</v>
      </c>
      <c r="BI228" s="145">
        <f>IF(N228="nulová",J228,0)</f>
        <v>0</v>
      </c>
      <c r="BJ228" s="13" t="s">
        <v>127</v>
      </c>
      <c r="BK228" s="145">
        <f>ROUND(I228*H228,2)</f>
        <v>0</v>
      </c>
      <c r="BL228" s="13" t="s">
        <v>126</v>
      </c>
      <c r="BM228" s="144" t="s">
        <v>461</v>
      </c>
    </row>
    <row r="229" spans="2:65" s="1" customFormat="1" ht="24.15" customHeight="1">
      <c r="B229" s="133"/>
      <c r="C229" s="134" t="s">
        <v>462</v>
      </c>
      <c r="D229" s="134" t="s">
        <v>122</v>
      </c>
      <c r="E229" s="135" t="s">
        <v>463</v>
      </c>
      <c r="F229" s="136" t="s">
        <v>464</v>
      </c>
      <c r="G229" s="137" t="s">
        <v>125</v>
      </c>
      <c r="H229" s="138">
        <v>250</v>
      </c>
      <c r="I229" s="139"/>
      <c r="J229" s="139">
        <f>ROUND(I229*H229,2)</f>
        <v>0</v>
      </c>
      <c r="K229" s="140"/>
      <c r="L229" s="25"/>
      <c r="M229" s="141" t="s">
        <v>1</v>
      </c>
      <c r="N229" s="110" t="s">
        <v>33</v>
      </c>
      <c r="O229" s="142">
        <v>6.5009999999999998E-2</v>
      </c>
      <c r="P229" s="142">
        <f>O229*H229</f>
        <v>16.252500000000001</v>
      </c>
      <c r="Q229" s="142">
        <v>3.2499999999999998E-6</v>
      </c>
      <c r="R229" s="142">
        <f>Q229*H229</f>
        <v>8.1249999999999996E-4</v>
      </c>
      <c r="S229" s="142">
        <v>0</v>
      </c>
      <c r="T229" s="143">
        <f>S229*H229</f>
        <v>0</v>
      </c>
      <c r="AR229" s="144" t="s">
        <v>126</v>
      </c>
      <c r="AT229" s="144" t="s">
        <v>122</v>
      </c>
      <c r="AU229" s="144" t="s">
        <v>127</v>
      </c>
      <c r="AY229" s="13" t="s">
        <v>119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3" t="s">
        <v>127</v>
      </c>
      <c r="BK229" s="145">
        <f>ROUND(I229*H229,2)</f>
        <v>0</v>
      </c>
      <c r="BL229" s="13" t="s">
        <v>126</v>
      </c>
      <c r="BM229" s="144" t="s">
        <v>465</v>
      </c>
    </row>
    <row r="230" spans="2:65" s="1" customFormat="1" ht="37.950000000000003" customHeight="1">
      <c r="B230" s="133"/>
      <c r="C230" s="134" t="s">
        <v>466</v>
      </c>
      <c r="D230" s="134" t="s">
        <v>122</v>
      </c>
      <c r="E230" s="135" t="s">
        <v>467</v>
      </c>
      <c r="F230" s="136" t="s">
        <v>468</v>
      </c>
      <c r="G230" s="137" t="s">
        <v>125</v>
      </c>
      <c r="H230" s="138">
        <v>33.414999999999999</v>
      </c>
      <c r="I230" s="139"/>
      <c r="J230" s="139">
        <f>ROUND(I230*H230,2)</f>
        <v>0</v>
      </c>
      <c r="K230" s="140"/>
      <c r="L230" s="25"/>
      <c r="M230" s="141" t="s">
        <v>1</v>
      </c>
      <c r="N230" s="110" t="s">
        <v>33</v>
      </c>
      <c r="O230" s="142">
        <v>3.381E-2</v>
      </c>
      <c r="P230" s="142">
        <f>O230*H230</f>
        <v>1.12976115</v>
      </c>
      <c r="Q230" s="142">
        <v>1.1648E-4</v>
      </c>
      <c r="R230" s="142">
        <f>Q230*H230</f>
        <v>3.8921791999999996E-3</v>
      </c>
      <c r="S230" s="142">
        <v>0</v>
      </c>
      <c r="T230" s="143">
        <f>S230*H230</f>
        <v>0</v>
      </c>
      <c r="AR230" s="144" t="s">
        <v>126</v>
      </c>
      <c r="AT230" s="144" t="s">
        <v>122</v>
      </c>
      <c r="AU230" s="144" t="s">
        <v>127</v>
      </c>
      <c r="AY230" s="13" t="s">
        <v>119</v>
      </c>
      <c r="BE230" s="145">
        <f>IF(N230="základná",J230,0)</f>
        <v>0</v>
      </c>
      <c r="BF230" s="145">
        <f>IF(N230="znížená",J230,0)</f>
        <v>0</v>
      </c>
      <c r="BG230" s="145">
        <f>IF(N230="zákl. prenesená",J230,0)</f>
        <v>0</v>
      </c>
      <c r="BH230" s="145">
        <f>IF(N230="zníž. prenesená",J230,0)</f>
        <v>0</v>
      </c>
      <c r="BI230" s="145">
        <f>IF(N230="nulová",J230,0)</f>
        <v>0</v>
      </c>
      <c r="BJ230" s="13" t="s">
        <v>127</v>
      </c>
      <c r="BK230" s="145">
        <f>ROUND(I230*H230,2)</f>
        <v>0</v>
      </c>
      <c r="BL230" s="13" t="s">
        <v>126</v>
      </c>
      <c r="BM230" s="144" t="s">
        <v>469</v>
      </c>
    </row>
    <row r="231" spans="2:65" s="11" customFormat="1" ht="25.95" customHeight="1">
      <c r="B231" s="122"/>
      <c r="D231" s="123" t="s">
        <v>66</v>
      </c>
      <c r="E231" s="124" t="s">
        <v>196</v>
      </c>
      <c r="F231" s="124" t="s">
        <v>470</v>
      </c>
      <c r="J231" s="125">
        <f>BK231</f>
        <v>0</v>
      </c>
      <c r="L231" s="122"/>
      <c r="M231" s="126"/>
      <c r="P231" s="127">
        <f>P232</f>
        <v>0.15</v>
      </c>
      <c r="R231" s="127">
        <f>R232</f>
        <v>0</v>
      </c>
      <c r="T231" s="128">
        <f>T232</f>
        <v>0</v>
      </c>
      <c r="AR231" s="123" t="s">
        <v>133</v>
      </c>
      <c r="AT231" s="129" t="s">
        <v>66</v>
      </c>
      <c r="AU231" s="129" t="s">
        <v>67</v>
      </c>
      <c r="AY231" s="123" t="s">
        <v>119</v>
      </c>
      <c r="BK231" s="130">
        <f>BK232</f>
        <v>0</v>
      </c>
    </row>
    <row r="232" spans="2:65" s="11" customFormat="1" ht="22.95" customHeight="1">
      <c r="B232" s="122"/>
      <c r="D232" s="123" t="s">
        <v>66</v>
      </c>
      <c r="E232" s="131" t="s">
        <v>471</v>
      </c>
      <c r="F232" s="131" t="s">
        <v>472</v>
      </c>
      <c r="J232" s="132">
        <f>BK232</f>
        <v>0</v>
      </c>
      <c r="L232" s="122"/>
      <c r="M232" s="126"/>
      <c r="P232" s="127">
        <f>P233</f>
        <v>0.15</v>
      </c>
      <c r="R232" s="127">
        <f>R233</f>
        <v>0</v>
      </c>
      <c r="T232" s="128">
        <f>T233</f>
        <v>0</v>
      </c>
      <c r="AR232" s="123" t="s">
        <v>133</v>
      </c>
      <c r="AT232" s="129" t="s">
        <v>66</v>
      </c>
      <c r="AU232" s="129" t="s">
        <v>75</v>
      </c>
      <c r="AY232" s="123" t="s">
        <v>119</v>
      </c>
      <c r="BK232" s="130">
        <f>BK233</f>
        <v>0</v>
      </c>
    </row>
    <row r="233" spans="2:65" s="1" customFormat="1" ht="16.5" customHeight="1">
      <c r="B233" s="133"/>
      <c r="C233" s="134" t="s">
        <v>473</v>
      </c>
      <c r="D233" s="134" t="s">
        <v>122</v>
      </c>
      <c r="E233" s="135" t="s">
        <v>474</v>
      </c>
      <c r="F233" s="136" t="s">
        <v>475</v>
      </c>
      <c r="G233" s="137" t="s">
        <v>476</v>
      </c>
      <c r="H233" s="138">
        <v>1</v>
      </c>
      <c r="I233" s="139"/>
      <c r="J233" s="139">
        <f>ROUND(I233*H233,2)</f>
        <v>0</v>
      </c>
      <c r="K233" s="140"/>
      <c r="L233" s="25"/>
      <c r="M233" s="141" t="s">
        <v>1</v>
      </c>
      <c r="N233" s="110" t="s">
        <v>33</v>
      </c>
      <c r="O233" s="142">
        <v>0.15</v>
      </c>
      <c r="P233" s="142">
        <f>O233*H233</f>
        <v>0.15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390</v>
      </c>
      <c r="AT233" s="144" t="s">
        <v>122</v>
      </c>
      <c r="AU233" s="144" t="s">
        <v>127</v>
      </c>
      <c r="AY233" s="13" t="s">
        <v>119</v>
      </c>
      <c r="BE233" s="145">
        <f>IF(N233="základná",J233,0)</f>
        <v>0</v>
      </c>
      <c r="BF233" s="145">
        <f>IF(N233="znížená",J233,0)</f>
        <v>0</v>
      </c>
      <c r="BG233" s="145">
        <f>IF(N233="zákl. prenesená",J233,0)</f>
        <v>0</v>
      </c>
      <c r="BH233" s="145">
        <f>IF(N233="zníž. prenesená",J233,0)</f>
        <v>0</v>
      </c>
      <c r="BI233" s="145">
        <f>IF(N233="nulová",J233,0)</f>
        <v>0</v>
      </c>
      <c r="BJ233" s="13" t="s">
        <v>127</v>
      </c>
      <c r="BK233" s="145">
        <f>ROUND(I233*H233,2)</f>
        <v>0</v>
      </c>
      <c r="BL233" s="13" t="s">
        <v>390</v>
      </c>
      <c r="BM233" s="144" t="s">
        <v>477</v>
      </c>
    </row>
    <row r="234" spans="2:65" s="11" customFormat="1" ht="25.95" customHeight="1">
      <c r="B234" s="122"/>
      <c r="D234" s="123" t="s">
        <v>66</v>
      </c>
      <c r="E234" s="124" t="s">
        <v>478</v>
      </c>
      <c r="F234" s="124" t="s">
        <v>479</v>
      </c>
      <c r="J234" s="125">
        <f>BK234</f>
        <v>0</v>
      </c>
      <c r="L234" s="122"/>
      <c r="M234" s="126"/>
      <c r="P234" s="127">
        <f>SUM(P235:P236)</f>
        <v>0</v>
      </c>
      <c r="R234" s="127">
        <f>SUM(R235:R236)</f>
        <v>0</v>
      </c>
      <c r="T234" s="128">
        <f>SUM(T235:T236)</f>
        <v>0</v>
      </c>
      <c r="AR234" s="123" t="s">
        <v>142</v>
      </c>
      <c r="AT234" s="129" t="s">
        <v>66</v>
      </c>
      <c r="AU234" s="129" t="s">
        <v>67</v>
      </c>
      <c r="AY234" s="123" t="s">
        <v>119</v>
      </c>
      <c r="BK234" s="130">
        <f>SUM(BK235:BK236)</f>
        <v>0</v>
      </c>
    </row>
    <row r="235" spans="2:65" s="1" customFormat="1" ht="24.15" customHeight="1">
      <c r="B235" s="133"/>
      <c r="C235" s="134" t="s">
        <v>480</v>
      </c>
      <c r="D235" s="134" t="s">
        <v>122</v>
      </c>
      <c r="E235" s="135" t="s">
        <v>481</v>
      </c>
      <c r="F235" s="136" t="s">
        <v>482</v>
      </c>
      <c r="G235" s="137" t="s">
        <v>483</v>
      </c>
      <c r="H235" s="138">
        <v>1</v>
      </c>
      <c r="I235" s="139"/>
      <c r="J235" s="139">
        <f>ROUND(I235*H235,2)</f>
        <v>0</v>
      </c>
      <c r="K235" s="140"/>
      <c r="L235" s="25"/>
      <c r="M235" s="141" t="s">
        <v>1</v>
      </c>
      <c r="N235" s="110" t="s">
        <v>33</v>
      </c>
      <c r="O235" s="142">
        <v>0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484</v>
      </c>
      <c r="AT235" s="144" t="s">
        <v>122</v>
      </c>
      <c r="AU235" s="144" t="s">
        <v>75</v>
      </c>
      <c r="AY235" s="13" t="s">
        <v>119</v>
      </c>
      <c r="BE235" s="145">
        <f>IF(N235="základná",J235,0)</f>
        <v>0</v>
      </c>
      <c r="BF235" s="145">
        <f>IF(N235="znížená",J235,0)</f>
        <v>0</v>
      </c>
      <c r="BG235" s="145">
        <f>IF(N235="zákl. prenesená",J235,0)</f>
        <v>0</v>
      </c>
      <c r="BH235" s="145">
        <f>IF(N235="zníž. prenesená",J235,0)</f>
        <v>0</v>
      </c>
      <c r="BI235" s="145">
        <f>IF(N235="nulová",J235,0)</f>
        <v>0</v>
      </c>
      <c r="BJ235" s="13" t="s">
        <v>127</v>
      </c>
      <c r="BK235" s="145">
        <f>ROUND(I235*H235,2)</f>
        <v>0</v>
      </c>
      <c r="BL235" s="13" t="s">
        <v>484</v>
      </c>
      <c r="BM235" s="144" t="s">
        <v>485</v>
      </c>
    </row>
    <row r="236" spans="2:65" s="1" customFormat="1" ht="24.15" customHeight="1">
      <c r="B236" s="133"/>
      <c r="C236" s="134" t="s">
        <v>486</v>
      </c>
      <c r="D236" s="134" t="s">
        <v>122</v>
      </c>
      <c r="E236" s="135" t="s">
        <v>487</v>
      </c>
      <c r="F236" s="136" t="s">
        <v>488</v>
      </c>
      <c r="G236" s="137" t="s">
        <v>483</v>
      </c>
      <c r="H236" s="138">
        <v>1</v>
      </c>
      <c r="I236" s="139"/>
      <c r="J236" s="139">
        <f>ROUND(I236*H236,2)</f>
        <v>0</v>
      </c>
      <c r="K236" s="140"/>
      <c r="L236" s="25"/>
      <c r="M236" s="156" t="s">
        <v>1</v>
      </c>
      <c r="N236" s="157" t="s">
        <v>33</v>
      </c>
      <c r="O236" s="158">
        <v>0</v>
      </c>
      <c r="P236" s="158">
        <f>O236*H236</f>
        <v>0</v>
      </c>
      <c r="Q236" s="158">
        <v>0</v>
      </c>
      <c r="R236" s="158">
        <f>Q236*H236</f>
        <v>0</v>
      </c>
      <c r="S236" s="158">
        <v>0</v>
      </c>
      <c r="T236" s="159">
        <f>S236*H236</f>
        <v>0</v>
      </c>
      <c r="AR236" s="144" t="s">
        <v>484</v>
      </c>
      <c r="AT236" s="144" t="s">
        <v>122</v>
      </c>
      <c r="AU236" s="144" t="s">
        <v>75</v>
      </c>
      <c r="AY236" s="13" t="s">
        <v>119</v>
      </c>
      <c r="BE236" s="145">
        <f>IF(N236="základná",J236,0)</f>
        <v>0</v>
      </c>
      <c r="BF236" s="145">
        <f>IF(N236="znížená",J236,0)</f>
        <v>0</v>
      </c>
      <c r="BG236" s="145">
        <f>IF(N236="zákl. prenesená",J236,0)</f>
        <v>0</v>
      </c>
      <c r="BH236" s="145">
        <f>IF(N236="zníž. prenesená",J236,0)</f>
        <v>0</v>
      </c>
      <c r="BI236" s="145">
        <f>IF(N236="nulová",J236,0)</f>
        <v>0</v>
      </c>
      <c r="BJ236" s="13" t="s">
        <v>127</v>
      </c>
      <c r="BK236" s="145">
        <f>ROUND(I236*H236,2)</f>
        <v>0</v>
      </c>
      <c r="BL236" s="13" t="s">
        <v>484</v>
      </c>
      <c r="BM236" s="144" t="s">
        <v>489</v>
      </c>
    </row>
    <row r="237" spans="2:65" s="1" customFormat="1" ht="6.9" customHeight="1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5"/>
    </row>
  </sheetData>
  <autoFilter ref="C135:K236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Stavebné práce</vt:lpstr>
      <vt:lpstr>'01 - Stavebné práce'!Názvy_tlače</vt:lpstr>
      <vt:lpstr>'Rekapitulácia stavby'!Názvy_tlače</vt:lpstr>
      <vt:lpstr>'01 - Stavebné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2024-09-25T09:39:15Z</dcterms:created>
  <dcterms:modified xsi:type="dcterms:W3CDTF">2024-10-14T07:19:57Z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2024-09-30T11:11:44Z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3262f55f-cac7-4c2d-8a96-22ba2f2a70d6</vt:lpwstr>
  </property>
  <property fmtid="{D5CDD505-2E9C-101B-9397-08002B2CF9AE}" pid="8" name="MSIP_Label_c2332907-a3a7-49f7-8c30-bde89ea6dd47_ContentBits">
    <vt:lpwstr>0</vt:lpwstr>
  </property>
</Properties>
</file>