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99_CENKROS4\"/>
    </mc:Choice>
  </mc:AlternateContent>
  <bookViews>
    <workbookView xWindow="0" yWindow="0" windowWidth="0" windowHeight="0"/>
  </bookViews>
  <sheets>
    <sheet name="Rekapitulácia stavby" sheetId="1" r:id="rId1"/>
    <sheet name="SO01 - Stavebná časť" sheetId="2" r:id="rId2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'SO01 - Stavebná časť'!$C$155:$K$250</definedName>
    <definedName name="_xlnm.Print_Area" localSheetId="1">'SO01 - Stavebná časť'!$C$4:$J$76,'SO01 - Stavebná časť'!$C$82:$J$135,'SO01 - Stavebná časť'!$C$141:$J$250</definedName>
    <definedName name="_xlnm.Print_Titles" localSheetId="1">'SO01 - Stavebná časť'!$155:$155</definedName>
  </definedNames>
  <calcPr/>
</workbook>
</file>

<file path=xl/calcChain.xml><?xml version="1.0" encoding="utf-8"?>
<calcChain xmlns="http://schemas.openxmlformats.org/spreadsheetml/2006/main">
  <c i="2" l="1" r="J228"/>
  <c r="J218"/>
  <c r="J216"/>
  <c r="J180"/>
  <c r="J176"/>
  <c r="T175"/>
  <c r="R175"/>
  <c r="P175"/>
  <c r="BK175"/>
  <c r="J175"/>
  <c r="J103"/>
  <c r="J41"/>
  <c r="J40"/>
  <c i="1" r="AY96"/>
  <c i="2" r="J39"/>
  <c i="1" r="AX96"/>
  <c i="2" r="BI250"/>
  <c r="BH250"/>
  <c r="BG250"/>
  <c r="BE250"/>
  <c r="BK250"/>
  <c r="J250"/>
  <c r="BF250"/>
  <c r="BI249"/>
  <c r="BH249"/>
  <c r="BG249"/>
  <c r="BE249"/>
  <c r="BK249"/>
  <c r="J249"/>
  <c r="BF249"/>
  <c r="BI248"/>
  <c r="BH248"/>
  <c r="BG248"/>
  <c r="BE248"/>
  <c r="BK248"/>
  <c r="J248"/>
  <c r="BF248"/>
  <c r="BI247"/>
  <c r="BH247"/>
  <c r="BG247"/>
  <c r="BE247"/>
  <c r="BK247"/>
  <c r="J247"/>
  <c r="BF247"/>
  <c r="BI246"/>
  <c r="BH246"/>
  <c r="BG246"/>
  <c r="BE246"/>
  <c r="BK246"/>
  <c r="J246"/>
  <c r="BF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T237"/>
  <c r="R238"/>
  <c r="R237"/>
  <c r="P238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J120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1"/>
  <c r="BH221"/>
  <c r="BG221"/>
  <c r="BE221"/>
  <c r="T221"/>
  <c r="R221"/>
  <c r="P221"/>
  <c r="BI220"/>
  <c r="BH220"/>
  <c r="BG220"/>
  <c r="BE220"/>
  <c r="T220"/>
  <c r="R220"/>
  <c r="P220"/>
  <c r="J115"/>
  <c r="J113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T193"/>
  <c r="T192"/>
  <c r="R194"/>
  <c r="R193"/>
  <c r="R192"/>
  <c r="P194"/>
  <c r="P193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J106"/>
  <c r="BI179"/>
  <c r="BH179"/>
  <c r="BG179"/>
  <c r="BE179"/>
  <c r="T179"/>
  <c r="R179"/>
  <c r="P179"/>
  <c r="BI178"/>
  <c r="BH178"/>
  <c r="BG178"/>
  <c r="BE178"/>
  <c r="T178"/>
  <c r="R178"/>
  <c r="P178"/>
  <c r="J104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T165"/>
  <c r="R166"/>
  <c r="R165"/>
  <c r="P166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J153"/>
  <c r="J152"/>
  <c r="F152"/>
  <c r="F150"/>
  <c r="E148"/>
  <c r="BI133"/>
  <c r="BH133"/>
  <c r="BG133"/>
  <c r="BE133"/>
  <c r="BI132"/>
  <c r="BH132"/>
  <c r="BG132"/>
  <c r="BF132"/>
  <c r="BE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J94"/>
  <c r="J93"/>
  <c r="F93"/>
  <c r="F91"/>
  <c r="E89"/>
  <c r="J20"/>
  <c r="E20"/>
  <c r="F153"/>
  <c r="J19"/>
  <c r="J14"/>
  <c r="J150"/>
  <c r="E7"/>
  <c r="E144"/>
  <c i="1" r="L90"/>
  <c r="AM90"/>
  <c r="AM89"/>
  <c r="L89"/>
  <c r="AM87"/>
  <c r="L87"/>
  <c r="L85"/>
  <c r="L84"/>
  <c i="2" r="BK230"/>
  <c r="BK220"/>
  <c r="J213"/>
  <c r="J208"/>
  <c r="BK191"/>
  <c r="J186"/>
  <c r="BK183"/>
  <c r="BK173"/>
  <c r="BK171"/>
  <c r="J162"/>
  <c r="J233"/>
  <c r="J215"/>
  <c r="BK207"/>
  <c r="BK199"/>
  <c r="J189"/>
  <c r="J183"/>
  <c r="J164"/>
  <c r="BK244"/>
  <c r="J240"/>
  <c r="BK235"/>
  <c r="J232"/>
  <c r="J220"/>
  <c r="BK209"/>
  <c r="J203"/>
  <c r="J202"/>
  <c r="J197"/>
  <c r="J187"/>
  <c r="BK179"/>
  <c r="J170"/>
  <c r="J160"/>
  <c r="J244"/>
  <c r="BK241"/>
  <c r="BK236"/>
  <c r="BK232"/>
  <c r="BK226"/>
  <c r="J214"/>
  <c r="BK211"/>
  <c r="J205"/>
  <c r="BK198"/>
  <c r="BK190"/>
  <c r="J172"/>
  <c r="BK169"/>
  <c r="BK163"/>
  <c r="J225"/>
  <c r="BK215"/>
  <c r="J212"/>
  <c r="BK205"/>
  <c r="J190"/>
  <c r="J185"/>
  <c r="J179"/>
  <c r="BK172"/>
  <c r="BK168"/>
  <c r="BK161"/>
  <c r="J226"/>
  <c r="BK208"/>
  <c r="BK200"/>
  <c r="J191"/>
  <c r="BK186"/>
  <c r="J168"/>
  <c r="BK159"/>
  <c r="J242"/>
  <c r="J238"/>
  <c r="J234"/>
  <c r="J231"/>
  <c r="J211"/>
  <c r="J207"/>
  <c r="BK202"/>
  <c r="J199"/>
  <c r="BK188"/>
  <c r="BK184"/>
  <c r="BK174"/>
  <c r="J163"/>
  <c i="1" r="AS95"/>
  <c i="2" r="BK242"/>
  <c r="BK238"/>
  <c r="BK234"/>
  <c r="J230"/>
  <c r="BK225"/>
  <c r="BK213"/>
  <c r="J206"/>
  <c r="BK203"/>
  <c r="BK197"/>
  <c r="BK189"/>
  <c r="J171"/>
  <c r="BK166"/>
  <c r="BK162"/>
  <c r="BK224"/>
  <c r="BK214"/>
  <c r="J209"/>
  <c r="BK204"/>
  <c r="BK187"/>
  <c r="J184"/>
  <c r="J174"/>
  <c r="J166"/>
  <c r="BK221"/>
  <c r="BK210"/>
  <c r="J201"/>
  <c r="J198"/>
  <c r="J188"/>
  <c r="J173"/>
  <c r="J161"/>
  <c r="J243"/>
  <c r="J241"/>
  <c r="J236"/>
  <c r="BK233"/>
  <c r="J221"/>
  <c r="J210"/>
  <c r="BK206"/>
  <c r="BK201"/>
  <c r="BK194"/>
  <c r="BK185"/>
  <c r="J178"/>
  <c r="J169"/>
  <c r="J159"/>
  <c r="BK243"/>
  <c r="BK240"/>
  <c r="J235"/>
  <c r="BK231"/>
  <c r="J224"/>
  <c r="BK212"/>
  <c r="J204"/>
  <c r="J200"/>
  <c r="J194"/>
  <c r="BK178"/>
  <c r="BK170"/>
  <c r="BK164"/>
  <c r="BK160"/>
  <c l="1" r="T158"/>
  <c r="BK167"/>
  <c r="J167"/>
  <c r="J102"/>
  <c r="R167"/>
  <c r="P177"/>
  <c r="R182"/>
  <c r="R181"/>
  <c r="BK196"/>
  <c r="J196"/>
  <c r="J112"/>
  <c r="P196"/>
  <c r="P195"/>
  <c r="BK219"/>
  <c r="J219"/>
  <c r="J116"/>
  <c r="R219"/>
  <c r="R217"/>
  <c r="R223"/>
  <c r="R222"/>
  <c r="P158"/>
  <c r="P167"/>
  <c r="T177"/>
  <c r="T182"/>
  <c r="T181"/>
  <c r="R196"/>
  <c r="R195"/>
  <c r="T219"/>
  <c r="T217"/>
  <c r="P223"/>
  <c r="P222"/>
  <c r="P229"/>
  <c r="P227"/>
  <c r="BK158"/>
  <c r="R158"/>
  <c r="R157"/>
  <c r="T167"/>
  <c r="BK177"/>
  <c r="J177"/>
  <c r="J105"/>
  <c r="R177"/>
  <c r="BK182"/>
  <c r="BK181"/>
  <c r="J181"/>
  <c r="J107"/>
  <c r="P182"/>
  <c r="P181"/>
  <c r="T196"/>
  <c r="T195"/>
  <c r="P219"/>
  <c r="P217"/>
  <c r="BK223"/>
  <c r="J223"/>
  <c r="J118"/>
  <c r="T223"/>
  <c r="T222"/>
  <c r="BK229"/>
  <c r="J229"/>
  <c r="J121"/>
  <c r="R229"/>
  <c r="R227"/>
  <c r="T229"/>
  <c r="T227"/>
  <c r="BK239"/>
  <c r="J239"/>
  <c r="J123"/>
  <c r="P239"/>
  <c r="R239"/>
  <c r="T239"/>
  <c r="BK245"/>
  <c r="J245"/>
  <c r="J124"/>
  <c r="BK165"/>
  <c r="J165"/>
  <c r="J101"/>
  <c r="BK193"/>
  <c r="BK192"/>
  <c r="J192"/>
  <c r="J109"/>
  <c r="BK237"/>
  <c r="J237"/>
  <c r="J122"/>
  <c r="E85"/>
  <c r="J91"/>
  <c r="BF166"/>
  <c r="BF171"/>
  <c r="BF178"/>
  <c r="BF184"/>
  <c r="BF188"/>
  <c r="BF191"/>
  <c r="BF203"/>
  <c r="BF209"/>
  <c r="BF211"/>
  <c r="BF213"/>
  <c r="BF214"/>
  <c r="BF221"/>
  <c r="BF236"/>
  <c r="BF238"/>
  <c r="BF244"/>
  <c r="F94"/>
  <c r="BF159"/>
  <c r="BF160"/>
  <c r="BF161"/>
  <c r="BF179"/>
  <c r="BF190"/>
  <c r="BF200"/>
  <c r="BF206"/>
  <c r="BF212"/>
  <c r="BF220"/>
  <c r="BF230"/>
  <c r="BF233"/>
  <c r="BF234"/>
  <c r="BF235"/>
  <c r="BF240"/>
  <c r="BF241"/>
  <c r="BF242"/>
  <c r="BF243"/>
  <c r="BF169"/>
  <c r="BF170"/>
  <c r="BF172"/>
  <c r="BF173"/>
  <c r="BF194"/>
  <c r="BF197"/>
  <c r="BF204"/>
  <c r="BF205"/>
  <c r="BF210"/>
  <c r="BF215"/>
  <c r="BF224"/>
  <c r="BF232"/>
  <c r="BF162"/>
  <c r="BF163"/>
  <c r="BF164"/>
  <c r="BF168"/>
  <c r="BF174"/>
  <c r="BF183"/>
  <c r="BF185"/>
  <c r="BF186"/>
  <c r="BF187"/>
  <c r="BF189"/>
  <c r="BF198"/>
  <c r="BF199"/>
  <c r="BF201"/>
  <c r="BF202"/>
  <c r="BF207"/>
  <c r="BF208"/>
  <c r="BF225"/>
  <c r="BF226"/>
  <c r="BF231"/>
  <c i="1" r="AS94"/>
  <c i="2" r="F40"/>
  <c i="1" r="BC96"/>
  <c r="BC95"/>
  <c r="AY95"/>
  <c i="2" r="J37"/>
  <c i="1" r="AV96"/>
  <c i="2" r="F39"/>
  <c i="1" r="BB96"/>
  <c r="BB95"/>
  <c r="AX95"/>
  <c i="2" r="F37"/>
  <c i="1" r="AZ96"/>
  <c r="AZ95"/>
  <c r="AZ94"/>
  <c r="AV94"/>
  <c r="AK29"/>
  <c i="2" r="F41"/>
  <c i="1" r="BD96"/>
  <c r="BD95"/>
  <c r="BD94"/>
  <c r="W33"/>
  <c i="2" l="1" r="R156"/>
  <c r="BK157"/>
  <c r="P157"/>
  <c r="P156"/>
  <c i="1" r="AU96"/>
  <c i="2" r="T157"/>
  <c r="T156"/>
  <c r="J158"/>
  <c r="J100"/>
  <c r="J182"/>
  <c r="J108"/>
  <c r="BK227"/>
  <c r="J227"/>
  <c r="J119"/>
  <c r="J193"/>
  <c r="J110"/>
  <c r="BK195"/>
  <c r="J195"/>
  <c r="J111"/>
  <c r="BK217"/>
  <c r="J217"/>
  <c r="J114"/>
  <c r="BK222"/>
  <c r="J222"/>
  <c r="J117"/>
  <c i="1" r="AU95"/>
  <c r="AU94"/>
  <c r="BC94"/>
  <c r="AY94"/>
  <c r="W29"/>
  <c r="BB94"/>
  <c r="W31"/>
  <c r="AV95"/>
  <c i="2" l="1" r="BK156"/>
  <c r="J156"/>
  <c r="J98"/>
  <c r="J32"/>
  <c r="J157"/>
  <c r="J99"/>
  <c r="J133"/>
  <c r="J127"/>
  <c r="J33"/>
  <c i="1" r="W32"/>
  <c r="AX94"/>
  <c i="2" l="1" r="BF133"/>
  <c r="J135"/>
  <c r="F38"/>
  <c i="1" r="BA96"/>
  <c r="BA95"/>
  <c r="AW95"/>
  <c r="AT95"/>
  <c i="2" r="J34"/>
  <c i="1" r="AG96"/>
  <c r="AG95"/>
  <c r="AG94"/>
  <c r="AK26"/>
  <c l="1" r="AN95"/>
  <c i="2" r="J38"/>
  <c i="1" r="AW96"/>
  <c r="AT96"/>
  <c r="AN96"/>
  <c r="BA94"/>
  <c r="W30"/>
  <c i="2" l="1" r="J43"/>
  <c i="1"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<sst xmlns="http://schemas.openxmlformats.org/spreadsheetml/2006/main">
  <si>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</si>
  <si>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</si>
  <si>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</si>
  <si>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</si>
  <si>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</si>
  <si>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{d4fbf463-d34d-4c53-9b73-6786c6a1b6d9}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</si>
  <si>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</si>
  <si>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</si>
  <si>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</si>
  <si>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</si>
  <si>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</si>
  <si>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</si>
  <si>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</si>
  <si>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1984-790BP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</si>
  <si>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</si>
  <si>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</si>
  <si>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OST 770 Súhvezdná</t>
  </si>
  <si>
    <t>JKSO:</t>
  </si>
  <si>
    <t>KS:</t>
  </si>
  <si>
    <t>Miesto:</t>
  </si>
  <si>
    <t>Bratislava</t>
  </si>
  <si>
    <t>Dátum:</t>
  </si>
  <si>
    <t>15. 5. 2024</t>
  </si>
  <si>
    <t>Objednávateľ:</t>
  </si>
  <si>
    <t>IČO:</t>
  </si>
  <si>
    <t>36211541</t>
  </si>
  <si>
    <t>MH Teplárenský holding, a.s.</t>
  </si>
  <si>
    <t>IČ DPH:</t>
  </si>
  <si>
    <t>SK2020048580</t>
  </si>
  <si>
    <t>Zhotoviteľ:</t>
  </si>
  <si>
    <t>Vyplň údaj</t>
  </si>
  <si>
    <t>Projektant:</t>
  </si>
  <si>
    <t>31396828</t>
  </si>
  <si>
    <t>BANSKÉ PROJEKTY, s.r.o.</t>
  </si>
  <si>
    <t>SK2020338001</t>
  </si>
  <si>
    <t>True</t>
  </si>
  <si>
    <t>Spracovateľ:</t>
  </si>
  <si>
    <t>Ing. Tomáš Baník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</si>
  <si>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</si>
  <si>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</si>
  <si>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</si>
  <si>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</si>
  <si>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</si>
  <si>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</si>
  <si>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</si>
  <si>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</si>
  <si>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</si>
  <si>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</si>
  <si>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</si>
  <si>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</si>
  <si>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</si>
  <si>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</si>
  <si>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</si>
  <si>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</si>
  <si>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</si>
  <si>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</si>
  <si>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</si>
  <si>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</si>
  <si>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</si>
  <si>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</si>
  <si>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</si>
  <si>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</si>
  <si>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</si>
  <si>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</si>
  <si>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</si>
  <si>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</si>
  <si>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</si>
  <si>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</si>
  <si>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</si>
  <si>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</si>
  <si>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</si>
  <si>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</si>
  <si>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</si>
  <si>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</si>
  <si>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</si>
  <si>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</si>
  <si>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</si>
  <si>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</si>
  <si>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</si>
  <si>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</si>
  <si>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</si>
  <si>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</si>
  <si>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</si>
  <si>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E.DSO</t>
  </si>
  <si>
    <t>Dokumentácia stavebných objektov</t>
  </si>
  <si>
    <t>STA</t>
  </si>
  <si>
    <t>1</t>
  </si>
  <si>
    <t>{dfaa8e86-477b-4365-a9b2-5bbfe69a1a2c}</t>
  </si>
  <si>
    <t>/</t>
  </si>
  <si>
    <t>SO01</t>
  </si>
  <si>
    <t>Stavebná časť</t>
  </si>
  <si>
    <t>Časť</t>
  </si>
  <si>
    <t>2</t>
  </si>
  <si>
    <t>{7e7962a5-983e-4550-be6c-836ee2cfaa5a}</t>
  </si>
  <si>
    <t>KRYCÍ LIST ROZPOČTU</t>
  </si>
  <si>
    <t>Objekt:</t>
  </si>
  <si>
    <t>E.DSO - Dokumentácia stavebných objektov</t>
  </si>
  <si>
    <t>Časť:</t>
  </si>
  <si>
    <t>SO01 - Stavebná časť</t>
  </si>
  <si>
    <t xml:space="preserve">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</si>
  <si>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</si>
  <si>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</si>
  <si>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</si>
  <si>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</si>
  <si>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</si>
  <si>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</si>
  <si>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</si>
  <si>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D1 - PRÁCE A DODÁVKY HSV</t>
  </si>
  <si>
    <t xml:space="preserve">    1 - ZEMNE PRÁCE</t>
  </si>
  <si>
    <t xml:space="preserve">    2 - ZÁKLADY</t>
  </si>
  <si>
    <t xml:space="preserve">    3 - ZVISLÉ A KOMPLETNÉ KONŠTRUKCIE</t>
  </si>
  <si>
    <t xml:space="preserve">D2 - </t>
  </si>
  <si>
    <t xml:space="preserve">    4 - VODOROVNÉ KONŠTRUKCIE</t>
  </si>
  <si>
    <t xml:space="preserve">    5 - KOMUNIKÁCIE</t>
  </si>
  <si>
    <t xml:space="preserve">    6 - ÚPRAVY POVRCHOV, PODLAHY, VÝPLNE</t>
  </si>
  <si>
    <t xml:space="preserve">    8 - RÚROVÉ VEDENIA</t>
  </si>
  <si>
    <t xml:space="preserve">    9 - OSTATNÉ KONŠTRUKCIE A PRÁCE</t>
  </si>
  <si>
    <t>D3 - PRÁCE A DODÁVKY PSV</t>
  </si>
  <si>
    <t xml:space="preserve">    76 - KONŠTRUKCIE</t>
  </si>
  <si>
    <t xml:space="preserve">    767 - Konštrukcie doplnk. kovové stavebné</t>
  </si>
  <si>
    <t xml:space="preserve">    721 - Zdravotechnické inštalácie budov</t>
  </si>
  <si>
    <t xml:space="preserve">    78 - DOKONČOVACIE PRÁCE</t>
  </si>
  <si>
    <t xml:space="preserve">    783 - Nátery</t>
  </si>
  <si>
    <t xml:space="preserve">    784 - Maľby</t>
  </si>
  <si>
    <t>HZS - Hodinové zúčtovacie sadzby</t>
  </si>
  <si>
    <t xml:space="preserve"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</si>
  <si>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</si>
  <si>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</si>
  <si>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</si>
  <si>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</si>
  <si>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</si>
  <si>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</si>
  <si>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</si>
  <si>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</si>
  <si>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</si>
  <si>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</si>
  <si>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</si>
  <si>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</si>
  <si>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</si>
  <si>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</si>
  <si>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</si>
  <si>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</si>
  <si>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</si>
  <si>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</si>
  <si>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</si>
  <si>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</si>
  <si>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</si>
  <si>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</si>
  <si>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</si>
  <si>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</si>
  <si>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</si>
  <si>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ZEMNE PRÁCE</t>
  </si>
  <si>
    <t>K</t>
  </si>
  <si>
    <t>11310-7131</t>
  </si>
  <si>
    <t>Odstránenie podkladov alebo krytov z betónu prost. hr. do 15 cm, do 200 m2</t>
  </si>
  <si>
    <t>m2</t>
  </si>
  <si>
    <t>4</t>
  </si>
  <si>
    <t>979011111.S</t>
  </si>
  <si>
    <t>Zvislá doprava sutiny a vybúraných hmôt za prvé podlažie nad alebo pod základným podlažím</t>
  </si>
  <si>
    <t>t</t>
  </si>
  <si>
    <t>1822510832</t>
  </si>
  <si>
    <t>3</t>
  </si>
  <si>
    <t>97908-1111r</t>
  </si>
  <si>
    <t>Vodorovná doprava sutiny s naložením a zložením do vzdialenosti 50 m</t>
  </si>
  <si>
    <t>97908-1121r</t>
  </si>
  <si>
    <t>Príplatok k cene za každý aj načatý km</t>
  </si>
  <si>
    <t>km</t>
  </si>
  <si>
    <t>6</t>
  </si>
  <si>
    <t>5</t>
  </si>
  <si>
    <t>979089801.S</t>
  </si>
  <si>
    <t>Poplatok za likvidáciu stavebného odpadu a materiálu - betón, tehly, dlaždice, obkladačky a keramika</t>
  </si>
  <si>
    <t>384639946</t>
  </si>
  <si>
    <t>979093111.S</t>
  </si>
  <si>
    <t>Uloženie sutiny na skládku s hrubým urovnaním bez zhutnenia</t>
  </si>
  <si>
    <t>-1803649987</t>
  </si>
  <si>
    <t>ZÁKLADY</t>
  </si>
  <si>
    <t>7</t>
  </si>
  <si>
    <t>278 381 165</t>
  </si>
  <si>
    <t xml:space="preserve">Zhotovenie základov rozvádzačov Mar z betónu  tr. C25/30</t>
  </si>
  <si>
    <t>m3</t>
  </si>
  <si>
    <t>8</t>
  </si>
  <si>
    <t>ZVISLÉ A KOMPLETNÉ KONŠTRUKCIE</t>
  </si>
  <si>
    <t>38032-1442</t>
  </si>
  <si>
    <t>Kompletné konštr. bet. žel. obyčajného C 20/25 hr. 15- 30 cm</t>
  </si>
  <si>
    <t>10</t>
  </si>
  <si>
    <t>9</t>
  </si>
  <si>
    <t>M</t>
  </si>
  <si>
    <t>589310004200.S</t>
  </si>
  <si>
    <t>Betón STN EN 206-1-C 20/25-XC2 (SK)-Cl 0,4-Dmax 8 - S1 z cementu troskoportlandského</t>
  </si>
  <si>
    <t>1424395570</t>
  </si>
  <si>
    <t>617210000100.R</t>
  </si>
  <si>
    <t>Doska izolačná antivibračná tlmiaca 2000x1000x50 mm, UniPad F700</t>
  </si>
  <si>
    <t>ks</t>
  </si>
  <si>
    <t>1198939924</t>
  </si>
  <si>
    <t>11</t>
  </si>
  <si>
    <t>38035-6232</t>
  </si>
  <si>
    <t>Debnenie kompl. konštr. neomiet. plôch z betónu odstrán.</t>
  </si>
  <si>
    <t>16</t>
  </si>
  <si>
    <t>12</t>
  </si>
  <si>
    <t>313110007400.S</t>
  </si>
  <si>
    <t>Sieť KARI akosť BSt 500M Q 283 DIN 488 rozmer siete 5x2,2 m, veľkosť oka 100x100 mm, drôt D 6/6 mm</t>
  </si>
  <si>
    <t>918340489</t>
  </si>
  <si>
    <t>13</t>
  </si>
  <si>
    <t>589510002400.S</t>
  </si>
  <si>
    <t>Výstuž do betónu z ocele 10 505 (B500) D 12 mm</t>
  </si>
  <si>
    <t>1516923741</t>
  </si>
  <si>
    <t>14</t>
  </si>
  <si>
    <t>38036-1006r</t>
  </si>
  <si>
    <t>Výstuž komplet. konstr. zváranou sieťovinou</t>
  </si>
  <si>
    <t>24</t>
  </si>
  <si>
    <t>D2</t>
  </si>
  <si>
    <t>VODOROVNÉ KONŠTRUKCIE</t>
  </si>
  <si>
    <t>15</t>
  </si>
  <si>
    <t>PC</t>
  </si>
  <si>
    <t>Úprava podlahy po búraní základov tlakovým čistením a frézovaním pod úroveň okolitej podlahy</t>
  </si>
  <si>
    <t>26</t>
  </si>
  <si>
    <t>63245-1441r</t>
  </si>
  <si>
    <t>vyrovnávací poter z cementovej malty zhotovený v ploche na stropoch od 10 do 50 mm</t>
  </si>
  <si>
    <t>28</t>
  </si>
  <si>
    <t>KOMUNIKÁCIE</t>
  </si>
  <si>
    <t>ÚPRAVY POVRCHOV, PODLAHY, VÝPLNE</t>
  </si>
  <si>
    <t>17</t>
  </si>
  <si>
    <t>61142-1221</t>
  </si>
  <si>
    <t>Oprava vápennej omietky stropov a klenieb hladkých 5-10%</t>
  </si>
  <si>
    <t>30</t>
  </si>
  <si>
    <t>18</t>
  </si>
  <si>
    <t>61140-1111</t>
  </si>
  <si>
    <t>Oprava omiet. stropov do plochy 0,09 m2</t>
  </si>
  <si>
    <t>kus</t>
  </si>
  <si>
    <t>32</t>
  </si>
  <si>
    <t>19</t>
  </si>
  <si>
    <t>61140-1311</t>
  </si>
  <si>
    <t>Oprava omiet. stropov do plochy 1 m2</t>
  </si>
  <si>
    <t>34</t>
  </si>
  <si>
    <t>61242-1321</t>
  </si>
  <si>
    <t>Oprava vnútorných vápenných omietok stien hladkých 10-30%</t>
  </si>
  <si>
    <t>36</t>
  </si>
  <si>
    <t>21</t>
  </si>
  <si>
    <t>61742-1232r</t>
  </si>
  <si>
    <t xml:space="preserve">Vnútorná omietka stien  - vysprávková malta na betón</t>
  </si>
  <si>
    <t>38</t>
  </si>
  <si>
    <t>22</t>
  </si>
  <si>
    <t>61240-9991</t>
  </si>
  <si>
    <t>Začistenie omietky okolo okien, dverí a podláh</t>
  </si>
  <si>
    <t>m</t>
  </si>
  <si>
    <t>40</t>
  </si>
  <si>
    <t>23</t>
  </si>
  <si>
    <t>77699-2111</t>
  </si>
  <si>
    <t>Penetrácia podkladu s očistením</t>
  </si>
  <si>
    <t>42</t>
  </si>
  <si>
    <t>77699-2111r</t>
  </si>
  <si>
    <t>spojovací mostík</t>
  </si>
  <si>
    <t>44</t>
  </si>
  <si>
    <t>25</t>
  </si>
  <si>
    <t>63245-0443</t>
  </si>
  <si>
    <t>Spádový poter Cemix Rapid 10 mm</t>
  </si>
  <si>
    <t>46</t>
  </si>
  <si>
    <t>RÚROVÉ VEDENIA</t>
  </si>
  <si>
    <t>PC.1</t>
  </si>
  <si>
    <t>Prepláchnutie kanalizácie po ukončení stavebných činností</t>
  </si>
  <si>
    <t>kpl</t>
  </si>
  <si>
    <t>48</t>
  </si>
  <si>
    <t>OSTATNÉ KONŠTRUKCIE A PRÁCE</t>
  </si>
  <si>
    <t>27</t>
  </si>
  <si>
    <t>95290-1111</t>
  </si>
  <si>
    <t>Vyčistenie OST a demontáž nepotrebných závesov a kábel.líšt</t>
  </si>
  <si>
    <t>50</t>
  </si>
  <si>
    <t>91973-5124</t>
  </si>
  <si>
    <t>Rezanie stávajúceho betónového krytu alebo podkladu hr. do 20 cm</t>
  </si>
  <si>
    <t>52</t>
  </si>
  <si>
    <t>29</t>
  </si>
  <si>
    <t>94195-5002</t>
  </si>
  <si>
    <t>Lešenie ľahké prac. pomocné výš. podlahy do 1,9 m</t>
  </si>
  <si>
    <t>54</t>
  </si>
  <si>
    <t>96105-1111</t>
  </si>
  <si>
    <t>Búranie základov zo železobebetónu</t>
  </si>
  <si>
    <t>56</t>
  </si>
  <si>
    <t>31</t>
  </si>
  <si>
    <t>93631-1113</t>
  </si>
  <si>
    <t>Zabet. potrubia vo vynech. otvor. bet. V8 T0 B 20 do 0,25m2</t>
  </si>
  <si>
    <t>58</t>
  </si>
  <si>
    <t>97303-1324</t>
  </si>
  <si>
    <t>Vysekanie káps v murive plochy do 0,1 m2</t>
  </si>
  <si>
    <t>60</t>
  </si>
  <si>
    <t>33</t>
  </si>
  <si>
    <t>97802-2161</t>
  </si>
  <si>
    <t xml:space="preserve">Otlčenie omietok stien a stropov   pri svetlej výške nad 1,4 m</t>
  </si>
  <si>
    <t>64</t>
  </si>
  <si>
    <t>97801-1191</t>
  </si>
  <si>
    <t>Otlčenie vnút. omietok stien váp. vápenocem. do 100 %</t>
  </si>
  <si>
    <t>66</t>
  </si>
  <si>
    <t>35</t>
  </si>
  <si>
    <t>PC.4</t>
  </si>
  <si>
    <t xml:space="preserve">vybavenie kovových dverí  zatváracím mechanizmom a zámkom</t>
  </si>
  <si>
    <t>70</t>
  </si>
  <si>
    <t>PC.7</t>
  </si>
  <si>
    <t>dielektrický koberec pred rozvádzačom MaR</t>
  </si>
  <si>
    <t>76</t>
  </si>
  <si>
    <t>37</t>
  </si>
  <si>
    <t>PC.8</t>
  </si>
  <si>
    <t>Prenosný práškový hasiaci prístroj 6 kg, montáž na stenu</t>
  </si>
  <si>
    <t>komplet</t>
  </si>
  <si>
    <t>80</t>
  </si>
  <si>
    <t>PC.9</t>
  </si>
  <si>
    <t>Meranie intenzity osvetlenia</t>
  </si>
  <si>
    <t>82</t>
  </si>
  <si>
    <t>39</t>
  </si>
  <si>
    <t>97908-1111</t>
  </si>
  <si>
    <t>Odvoz sute a vybúraných hmôt na skládku do 1 km</t>
  </si>
  <si>
    <t>84</t>
  </si>
  <si>
    <t>97908-1121</t>
  </si>
  <si>
    <t>Odvoz sute a vybúraných hmôt na skládku každý ďalší 1 km</t>
  </si>
  <si>
    <t>86</t>
  </si>
  <si>
    <t>41</t>
  </si>
  <si>
    <t>97908-2213</t>
  </si>
  <si>
    <t>Vodor. doprava sute po suchu do 1 km</t>
  </si>
  <si>
    <t>88</t>
  </si>
  <si>
    <t>97908-2219</t>
  </si>
  <si>
    <t>Príplatok za každý ďalší 1 km sute</t>
  </si>
  <si>
    <t>90</t>
  </si>
  <si>
    <t>43</t>
  </si>
  <si>
    <t>979089002</t>
  </si>
  <si>
    <t>Poplatok za ulož.a znešk.staveb.sute na vymedzených skládkach "O"-ostatný odpad</t>
  </si>
  <si>
    <t>92</t>
  </si>
  <si>
    <t>979089012</t>
  </si>
  <si>
    <t>Poplatok za ulož.a znešk.stav.sute na urč.skládke</t>
  </si>
  <si>
    <t>94</t>
  </si>
  <si>
    <t>45</t>
  </si>
  <si>
    <t>99822-5111</t>
  </si>
  <si>
    <t>Presun hmôt preostatné konštrukcie</t>
  </si>
  <si>
    <t>96</t>
  </si>
  <si>
    <t>D3</t>
  </si>
  <si>
    <t>PRÁCE A DODÁVKY PSV</t>
  </si>
  <si>
    <t>KONŠTRUKCIE</t>
  </si>
  <si>
    <t>767</t>
  </si>
  <si>
    <t>Konštrukcie doplnk. kovové stavebné</t>
  </si>
  <si>
    <t>76799-6801</t>
  </si>
  <si>
    <t>Demontáž atypických stavebných doplnk. konštrukcií do 50 kg</t>
  </si>
  <si>
    <t>kg</t>
  </si>
  <si>
    <t>98</t>
  </si>
  <si>
    <t>47</t>
  </si>
  <si>
    <t>99876-7101</t>
  </si>
  <si>
    <t>Presun hmôt pre kovové stav. doplnk. konštr. v objektoch výšky do 6 m</t>
  </si>
  <si>
    <t>100</t>
  </si>
  <si>
    <t>721</t>
  </si>
  <si>
    <t>Zdravotechnické inštalácie budov</t>
  </si>
  <si>
    <t>721194107.S</t>
  </si>
  <si>
    <t>Zriadenie prípojky na potrubí vyvedenie a upevnenie odpadových výpustiek D 75 mm</t>
  </si>
  <si>
    <t>1533149736</t>
  </si>
  <si>
    <t>49</t>
  </si>
  <si>
    <t>286630023000.S</t>
  </si>
  <si>
    <t>Podlahový vpust variabilný odtok DN 75, mriežka/krytka nerez, zapachova uzavierka</t>
  </si>
  <si>
    <t>824060259</t>
  </si>
  <si>
    <t>286130002100.S</t>
  </si>
  <si>
    <t>Rúra kanalizačná odhlučnená z PE D 75 mm, dĺ. 3 m</t>
  </si>
  <si>
    <t>-1046227612</t>
  </si>
  <si>
    <t>78</t>
  </si>
  <si>
    <t>DOKONČOVACIE PRÁCE</t>
  </si>
  <si>
    <t>783</t>
  </si>
  <si>
    <t>Nátery</t>
  </si>
  <si>
    <t>51</t>
  </si>
  <si>
    <t>78322-5100</t>
  </si>
  <si>
    <t>Nátery kov. stav. doplnk. konštr. syntet. dvojnás.+1x email</t>
  </si>
  <si>
    <t>102</t>
  </si>
  <si>
    <t>78322-6100</t>
  </si>
  <si>
    <t>Nátery kov. stav. doplnk. konštr. syntet. základné</t>
  </si>
  <si>
    <t>104</t>
  </si>
  <si>
    <t>53</t>
  </si>
  <si>
    <t>78381-1130r</t>
  </si>
  <si>
    <t>Ochranný náter povrchu betónu a stien epoxidový</t>
  </si>
  <si>
    <t>106</t>
  </si>
  <si>
    <t>78381-1130r.1</t>
  </si>
  <si>
    <t>Bezpečnostný žlto čierny náter povrchu betónu a stien</t>
  </si>
  <si>
    <t>108</t>
  </si>
  <si>
    <t>55</t>
  </si>
  <si>
    <t>78322-5100.1</t>
  </si>
  <si>
    <t>Nátery kov. okien a dverí syntet. dvojnás.+1x email</t>
  </si>
  <si>
    <t>110</t>
  </si>
  <si>
    <t>78322-6100.1</t>
  </si>
  <si>
    <t xml:space="preserve">Nátery kov. okien.a dverí  konštr. syntet. základné</t>
  </si>
  <si>
    <t>112</t>
  </si>
  <si>
    <t>57</t>
  </si>
  <si>
    <t>78399-2000</t>
  </si>
  <si>
    <t>Nátery bezpečnostnými farbami šrafovaním</t>
  </si>
  <si>
    <t>114</t>
  </si>
  <si>
    <t>784</t>
  </si>
  <si>
    <t>Maľby</t>
  </si>
  <si>
    <t>78445-1913</t>
  </si>
  <si>
    <t>Opr. maľba zmes prášk. 1 far. dvojn. s oškrab. miest. do3,8m</t>
  </si>
  <si>
    <t>116</t>
  </si>
  <si>
    <t>HZS</t>
  </si>
  <si>
    <t>Hodinové zúčtovacie sadzby</t>
  </si>
  <si>
    <t>59</t>
  </si>
  <si>
    <t>HZS000111.S</t>
  </si>
  <si>
    <t>Stavebno montážne práce menej náročne, pomocné alebo manupulačné (Tr. 1) v rozsahu viac ako 8 hodín</t>
  </si>
  <si>
    <t>hod</t>
  </si>
  <si>
    <t>-1064024092</t>
  </si>
  <si>
    <t>HZS000112.S</t>
  </si>
  <si>
    <t>Stavebno montážne práce náročnejšie, ucelené, obtiažne, rutinné (Tr. 2) v rozsahu viac ako 8 hodín náročnejšie</t>
  </si>
  <si>
    <t>1274923443</t>
  </si>
  <si>
    <t>61</t>
  </si>
  <si>
    <t>HZS000213.S</t>
  </si>
  <si>
    <t>Stavebno montážne práce náročné ucelené - odborné, tvorivé remeselné (Tr. 3) v rozsahu viac ako 4 a menej ako 8 hodín</t>
  </si>
  <si>
    <t>1396416376</t>
  </si>
  <si>
    <t>62</t>
  </si>
  <si>
    <t>HZS000214.S</t>
  </si>
  <si>
    <t>Stavebno montážne práce najnáročnejšie na odbornosť - prehliadky pracoviska a revízie (Tr. 4) v rozsahu viac ako 4 a menej ako 8 hodín</t>
  </si>
  <si>
    <t>-1442823505</t>
  </si>
  <si>
    <t>63</t>
  </si>
  <si>
    <t>HZS000315.S</t>
  </si>
  <si>
    <t>Stavebno montážne práce mimoriadne odborné (Tr. 5) v rozsahu menej ako 4 hodiny</t>
  </si>
  <si>
    <t>-1869085666</t>
  </si>
  <si>
    <t>VP</t>
  </si>
  <si>
    <t xml:space="preserve"> 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</si>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</sst>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4" fontId="32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2" borderId="22" xfId="0" applyNumberFormat="1" applyFont="1" applyFill="1" applyBorder="1" applyAlignment="1" applyProtection="1">
      <alignment vertical="center"/>
      <protection locked="0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0" fillId="2" borderId="22" xfId="0" applyFont="1" applyFill="1" applyBorder="1" applyAlignment="1" applyProtection="1">
      <alignment horizontal="left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3.png" /><Relationship Id="rId2" Type="http://schemas.openxmlformats.org/officeDocument/2006/relationships/image" Target="../media/image4.png" /><Relationship Id="rId3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224155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374650</xdr:colOff>
      <xdr:row>81</xdr:row>
      <xdr:rowOff>0</xdr:rowOff>
    </xdr:from>
    <xdr:to>
      <xdr:col>41</xdr:col>
      <xdr:colOff>175895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475615</xdr:colOff>
      <xdr:row>3</xdr:row>
      <xdr:rowOff>0</xdr:rowOff>
    </xdr:from>
    <xdr:to>
      <xdr:col>9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475615</xdr:colOff>
      <xdr:row>81</xdr:row>
      <xdr:rowOff>0</xdr:rowOff>
    </xdr:from>
    <xdr:to>
      <xdr:col>9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475615</xdr:colOff>
      <xdr:row>140</xdr:row>
      <xdr:rowOff>0</xdr:rowOff>
    </xdr:from>
    <xdr:to>
      <xdr:col>9</xdr:col>
      <xdr:colOff>1216025</xdr:colOff>
      <xdr:row>144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34</v>
      </c>
      <c r="AO17" s="19"/>
      <c r="AP17" s="19"/>
      <c r="AQ17" s="19"/>
      <c r="AR17" s="17"/>
      <c r="BE17" s="28"/>
      <c r="BS17" s="14" t="s">
        <v>35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43</v>
      </c>
      <c r="E29" s="44"/>
      <c r="F29" s="45" t="s">
        <v>44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45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46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47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48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52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53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54</v>
      </c>
      <c r="AI60" s="39"/>
      <c r="AJ60" s="39"/>
      <c r="AK60" s="39"/>
      <c r="AL60" s="39"/>
      <c r="AM60" s="67" t="s">
        <v>55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56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57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54</v>
      </c>
      <c r="AI75" s="39"/>
      <c r="AJ75" s="39"/>
      <c r="AK75" s="39"/>
      <c r="AL75" s="39"/>
      <c r="AM75" s="67" t="s">
        <v>55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1984-790BP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Rekonštrukcia OST 770 Súhvezdná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Bratislava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15. 5. 2024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MH Teplárenský holding,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83" t="str">
        <f>IF(E17="","",E17)</f>
        <v>BANSKÉ PROJEKTY, s.r.o.</v>
      </c>
      <c r="AN89" s="74"/>
      <c r="AO89" s="74"/>
      <c r="AP89" s="74"/>
      <c r="AQ89" s="37"/>
      <c r="AR89" s="41"/>
      <c r="AS89" s="84" t="s">
        <v>59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36</v>
      </c>
      <c r="AJ90" s="37"/>
      <c r="AK90" s="37"/>
      <c r="AL90" s="37"/>
      <c r="AM90" s="83" t="str">
        <f>IF(E20="","",E20)</f>
        <v>Ing. Tomáš Baník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60</v>
      </c>
      <c r="D92" s="97"/>
      <c r="E92" s="97"/>
      <c r="F92" s="97"/>
      <c r="G92" s="97"/>
      <c r="H92" s="98"/>
      <c r="I92" s="99" t="s">
        <v>61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62</v>
      </c>
      <c r="AH92" s="97"/>
      <c r="AI92" s="97"/>
      <c r="AJ92" s="97"/>
      <c r="AK92" s="97"/>
      <c r="AL92" s="97"/>
      <c r="AM92" s="97"/>
      <c r="AN92" s="99" t="s">
        <v>63</v>
      </c>
      <c r="AO92" s="97"/>
      <c r="AP92" s="101"/>
      <c r="AQ92" s="102" t="s">
        <v>64</v>
      </c>
      <c r="AR92" s="41"/>
      <c r="AS92" s="103" t="s">
        <v>65</v>
      </c>
      <c r="AT92" s="104" t="s">
        <v>66</v>
      </c>
      <c r="AU92" s="104" t="s">
        <v>67</v>
      </c>
      <c r="AV92" s="104" t="s">
        <v>68</v>
      </c>
      <c r="AW92" s="104" t="s">
        <v>69</v>
      </c>
      <c r="AX92" s="104" t="s">
        <v>70</v>
      </c>
      <c r="AY92" s="104" t="s">
        <v>71</v>
      </c>
      <c r="AZ92" s="104" t="s">
        <v>72</v>
      </c>
      <c r="BA92" s="104" t="s">
        <v>73</v>
      </c>
      <c r="BB92" s="104" t="s">
        <v>74</v>
      </c>
      <c r="BC92" s="104" t="s">
        <v>75</v>
      </c>
      <c r="BD92" s="105" t="s">
        <v>76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77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78</v>
      </c>
      <c r="BT94" s="120" t="s">
        <v>79</v>
      </c>
      <c r="BU94" s="121" t="s">
        <v>80</v>
      </c>
      <c r="BV94" s="120" t="s">
        <v>81</v>
      </c>
      <c r="BW94" s="120" t="s">
        <v>5</v>
      </c>
      <c r="BX94" s="120" t="s">
        <v>82</v>
      </c>
      <c r="CL94" s="120" t="s">
        <v>1</v>
      </c>
    </row>
    <row r="95" s="7" customFormat="1" ht="16.5" customHeight="1">
      <c r="A95" s="7"/>
      <c r="B95" s="122"/>
      <c r="C95" s="123"/>
      <c r="D95" s="124" t="s">
        <v>83</v>
      </c>
      <c r="E95" s="124"/>
      <c r="F95" s="124"/>
      <c r="G95" s="124"/>
      <c r="H95" s="124"/>
      <c r="I95" s="125"/>
      <c r="J95" s="124" t="s">
        <v>84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ROUND(AG96,2)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85</v>
      </c>
      <c r="AR95" s="129"/>
      <c r="AS95" s="130">
        <f>ROUND(AS96,2)</f>
        <v>0</v>
      </c>
      <c r="AT95" s="131">
        <f>ROUND(SUM(AV95:AW95),2)</f>
        <v>0</v>
      </c>
      <c r="AU95" s="132">
        <f>ROUND(AU96,5)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ROUND(AZ96,2)</f>
        <v>0</v>
      </c>
      <c r="BA95" s="131">
        <f>ROUND(BA96,2)</f>
        <v>0</v>
      </c>
      <c r="BB95" s="131">
        <f>ROUND(BB96,2)</f>
        <v>0</v>
      </c>
      <c r="BC95" s="131">
        <f>ROUND(BC96,2)</f>
        <v>0</v>
      </c>
      <c r="BD95" s="133">
        <f>ROUND(BD96,2)</f>
        <v>0</v>
      </c>
      <c r="BE95" s="7"/>
      <c r="BS95" s="134" t="s">
        <v>78</v>
      </c>
      <c r="BT95" s="134" t="s">
        <v>86</v>
      </c>
      <c r="BU95" s="134" t="s">
        <v>80</v>
      </c>
      <c r="BV95" s="134" t="s">
        <v>81</v>
      </c>
      <c r="BW95" s="134" t="s">
        <v>87</v>
      </c>
      <c r="BX95" s="134" t="s">
        <v>5</v>
      </c>
      <c r="CL95" s="134" t="s">
        <v>1</v>
      </c>
      <c r="CM95" s="134" t="s">
        <v>79</v>
      </c>
    </row>
    <row r="96" s="4" customFormat="1" ht="16.5" customHeight="1">
      <c r="A96" s="135" t="s">
        <v>88</v>
      </c>
      <c r="B96" s="73"/>
      <c r="C96" s="136"/>
      <c r="D96" s="136"/>
      <c r="E96" s="137" t="s">
        <v>89</v>
      </c>
      <c r="F96" s="137"/>
      <c r="G96" s="137"/>
      <c r="H96" s="137"/>
      <c r="I96" s="137"/>
      <c r="J96" s="136"/>
      <c r="K96" s="137" t="s">
        <v>90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'SO01 - Stavebná časť'!J34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91</v>
      </c>
      <c r="AR96" s="75"/>
      <c r="AS96" s="140">
        <v>0</v>
      </c>
      <c r="AT96" s="141">
        <f>ROUND(SUM(AV96:AW96),2)</f>
        <v>0</v>
      </c>
      <c r="AU96" s="142">
        <f>'SO01 - Stavebná časť'!P156</f>
        <v>0</v>
      </c>
      <c r="AV96" s="141">
        <f>'SO01 - Stavebná časť'!J37</f>
        <v>0</v>
      </c>
      <c r="AW96" s="141">
        <f>'SO01 - Stavebná časť'!J38</f>
        <v>0</v>
      </c>
      <c r="AX96" s="141">
        <f>'SO01 - Stavebná časť'!J39</f>
        <v>0</v>
      </c>
      <c r="AY96" s="141">
        <f>'SO01 - Stavebná časť'!J40</f>
        <v>0</v>
      </c>
      <c r="AZ96" s="141">
        <f>'SO01 - Stavebná časť'!F37</f>
        <v>0</v>
      </c>
      <c r="BA96" s="141">
        <f>'SO01 - Stavebná časť'!F38</f>
        <v>0</v>
      </c>
      <c r="BB96" s="141">
        <f>'SO01 - Stavebná časť'!F39</f>
        <v>0</v>
      </c>
      <c r="BC96" s="141">
        <f>'SO01 - Stavebná časť'!F40</f>
        <v>0</v>
      </c>
      <c r="BD96" s="143">
        <f>'SO01 - Stavebná časť'!F41</f>
        <v>0</v>
      </c>
      <c r="BE96" s="4"/>
      <c r="BT96" s="144" t="s">
        <v>92</v>
      </c>
      <c r="BV96" s="144" t="s">
        <v>81</v>
      </c>
      <c r="BW96" s="144" t="s">
        <v>93</v>
      </c>
      <c r="BX96" s="144" t="s">
        <v>87</v>
      </c>
      <c r="CL96" s="144" t="s">
        <v>1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g+R8izsINuD05jAhpLhC0nYTuDX3tt5WH+xTwwGesqf+Qa/9K+7Bi7XvUHSFKlM1nYUaDwK6kGds7ni/qKdvOw==" hashValue="56Nh4q9WaY5FnW/Z2u06KECUZw+BXpE6H5zyzZlcaA4ywAMKLMIyN2lNV2coc8O5pdFKaWGS7uhGJ0RCVsrXMQ==" algorithmName="SHA-512" password="CC49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G94:AM94"/>
    <mergeCell ref="AN94:AP94"/>
    <mergeCell ref="AR2:BE2"/>
  </mergeCells>
  <hyperlinks>
    <hyperlink ref="A96" location="'SO01 - Stavebná časť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7"/>
      <c r="AT3" s="14" t="s">
        <v>79</v>
      </c>
    </row>
    <row r="4" s="1" customFormat="1" ht="24.96" customHeight="1">
      <c r="B4" s="17"/>
      <c r="D4" s="147" t="s">
        <v>94</v>
      </c>
      <c r="L4" s="17"/>
      <c r="M4" s="148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9" t="s">
        <v>15</v>
      </c>
      <c r="L6" s="17"/>
    </row>
    <row r="7" s="1" customFormat="1" ht="16.5" customHeight="1">
      <c r="B7" s="17"/>
      <c r="E7" s="150" t="str">
        <f>'Rekapitulácia stavby'!K6</f>
        <v>Rekonštrukcia OST 770 Súhvezdná</v>
      </c>
      <c r="F7" s="149"/>
      <c r="G7" s="149"/>
      <c r="H7" s="149"/>
      <c r="L7" s="17"/>
    </row>
    <row r="8" s="1" customFormat="1" ht="12" customHeight="1">
      <c r="B8" s="17"/>
      <c r="D8" s="149" t="s">
        <v>95</v>
      </c>
      <c r="L8" s="17"/>
    </row>
    <row r="9" s="2" customFormat="1" ht="16.5" customHeight="1">
      <c r="A9" s="35"/>
      <c r="B9" s="41"/>
      <c r="C9" s="35"/>
      <c r="D9" s="35"/>
      <c r="E9" s="150" t="s">
        <v>96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9" t="s">
        <v>97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1" t="s">
        <v>98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9" t="s">
        <v>17</v>
      </c>
      <c r="E13" s="35"/>
      <c r="F13" s="144" t="s">
        <v>1</v>
      </c>
      <c r="G13" s="35"/>
      <c r="H13" s="35"/>
      <c r="I13" s="149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9" t="s">
        <v>19</v>
      </c>
      <c r="E14" s="35"/>
      <c r="F14" s="144" t="s">
        <v>99</v>
      </c>
      <c r="G14" s="35"/>
      <c r="H14" s="35"/>
      <c r="I14" s="149" t="s">
        <v>21</v>
      </c>
      <c r="J14" s="152" t="str">
        <f>'Rekapitulácia stavby'!AN8</f>
        <v>15. 5. 2024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9" t="s">
        <v>23</v>
      </c>
      <c r="E16" s="35"/>
      <c r="F16" s="35"/>
      <c r="G16" s="35"/>
      <c r="H16" s="35"/>
      <c r="I16" s="149" t="s">
        <v>24</v>
      </c>
      <c r="J16" s="144" t="s">
        <v>25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26</v>
      </c>
      <c r="F17" s="35"/>
      <c r="G17" s="35"/>
      <c r="H17" s="35"/>
      <c r="I17" s="149" t="s">
        <v>27</v>
      </c>
      <c r="J17" s="144" t="s">
        <v>28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9" t="s">
        <v>29</v>
      </c>
      <c r="E19" s="35"/>
      <c r="F19" s="35"/>
      <c r="G19" s="35"/>
      <c r="H19" s="35"/>
      <c r="I19" s="149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49" t="s">
        <v>27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9" t="s">
        <v>31</v>
      </c>
      <c r="E22" s="35"/>
      <c r="F22" s="35"/>
      <c r="G22" s="35"/>
      <c r="H22" s="35"/>
      <c r="I22" s="149" t="s">
        <v>24</v>
      </c>
      <c r="J22" s="144" t="s">
        <v>32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33</v>
      </c>
      <c r="F23" s="35"/>
      <c r="G23" s="35"/>
      <c r="H23" s="35"/>
      <c r="I23" s="149" t="s">
        <v>27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9" t="s">
        <v>36</v>
      </c>
      <c r="E25" s="35"/>
      <c r="F25" s="35"/>
      <c r="G25" s="35"/>
      <c r="H25" s="35"/>
      <c r="I25" s="149" t="s">
        <v>24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37</v>
      </c>
      <c r="F26" s="35"/>
      <c r="G26" s="35"/>
      <c r="H26" s="35"/>
      <c r="I26" s="149" t="s">
        <v>27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9" t="s">
        <v>38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7"/>
      <c r="E31" s="157"/>
      <c r="F31" s="157"/>
      <c r="G31" s="157"/>
      <c r="H31" s="157"/>
      <c r="I31" s="157"/>
      <c r="J31" s="157"/>
      <c r="K31" s="157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44" t="s">
        <v>100</v>
      </c>
      <c r="E32" s="35"/>
      <c r="F32" s="35"/>
      <c r="G32" s="35"/>
      <c r="H32" s="35"/>
      <c r="I32" s="35"/>
      <c r="J32" s="158">
        <f>J98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9" t="s">
        <v>101</v>
      </c>
      <c r="E33" s="35"/>
      <c r="F33" s="35"/>
      <c r="G33" s="35"/>
      <c r="H33" s="35"/>
      <c r="I33" s="35"/>
      <c r="J33" s="158">
        <f>J127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0" t="s">
        <v>39</v>
      </c>
      <c r="E34" s="35"/>
      <c r="F34" s="35"/>
      <c r="G34" s="35"/>
      <c r="H34" s="35"/>
      <c r="I34" s="35"/>
      <c r="J34" s="161">
        <f>ROUND(J32 + J33,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7"/>
      <c r="E35" s="157"/>
      <c r="F35" s="157"/>
      <c r="G35" s="157"/>
      <c r="H35" s="157"/>
      <c r="I35" s="157"/>
      <c r="J35" s="157"/>
      <c r="K35" s="157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2" t="s">
        <v>41</v>
      </c>
      <c r="G36" s="35"/>
      <c r="H36" s="35"/>
      <c r="I36" s="162" t="s">
        <v>40</v>
      </c>
      <c r="J36" s="162" t="s">
        <v>42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3" t="s">
        <v>43</v>
      </c>
      <c r="E37" s="164" t="s">
        <v>44</v>
      </c>
      <c r="F37" s="165">
        <f>ROUND((ROUND((SUM(BE127:BE134) + SUM(BE156:BE244)),  2) + SUM(BE246:BE250)), 2)</f>
        <v>0</v>
      </c>
      <c r="G37" s="166"/>
      <c r="H37" s="166"/>
      <c r="I37" s="167">
        <v>0.20000000000000001</v>
      </c>
      <c r="J37" s="165">
        <f>ROUND((ROUND(((SUM(BE127:BE134) + SUM(BE156:BE244))*I37),  2) + (SUM(BE246:BE250)*I37)),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4" t="s">
        <v>45</v>
      </c>
      <c r="F38" s="165">
        <f>ROUND((ROUND((SUM(BF127:BF134) + SUM(BF156:BF244)),  2) + SUM(BF246:BF250)), 2)</f>
        <v>0</v>
      </c>
      <c r="G38" s="166"/>
      <c r="H38" s="166"/>
      <c r="I38" s="167">
        <v>0.20000000000000001</v>
      </c>
      <c r="J38" s="165">
        <f>ROUND((ROUND(((SUM(BF127:BF134) + SUM(BF156:BF244))*I38),  2) + (SUM(BF246:BF250)*I38)),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9" t="s">
        <v>46</v>
      </c>
      <c r="F39" s="168">
        <f>ROUND((ROUND((SUM(BG127:BG134) + SUM(BG156:BG244)),  2) + SUM(BG246:BG250)), 2)</f>
        <v>0</v>
      </c>
      <c r="G39" s="35"/>
      <c r="H39" s="35"/>
      <c r="I39" s="169">
        <v>0.20000000000000001</v>
      </c>
      <c r="J39" s="168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9" t="s">
        <v>47</v>
      </c>
      <c r="F40" s="168">
        <f>ROUND((ROUND((SUM(BH127:BH134) + SUM(BH156:BH244)),  2) + SUM(BH246:BH250)), 2)</f>
        <v>0</v>
      </c>
      <c r="G40" s="35"/>
      <c r="H40" s="35"/>
      <c r="I40" s="169">
        <v>0.20000000000000001</v>
      </c>
      <c r="J40" s="168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4" t="s">
        <v>48</v>
      </c>
      <c r="F41" s="165">
        <f>ROUND((ROUND((SUM(BI127:BI134) + SUM(BI156:BI244)),  2) + SUM(BI246:BI250)), 2)</f>
        <v>0</v>
      </c>
      <c r="G41" s="166"/>
      <c r="H41" s="166"/>
      <c r="I41" s="167">
        <v>0</v>
      </c>
      <c r="J41" s="165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0"/>
      <c r="D43" s="171" t="s">
        <v>49</v>
      </c>
      <c r="E43" s="172"/>
      <c r="F43" s="172"/>
      <c r="G43" s="173" t="s">
        <v>50</v>
      </c>
      <c r="H43" s="174" t="s">
        <v>51</v>
      </c>
      <c r="I43" s="172"/>
      <c r="J43" s="175">
        <f>SUM(J34:J41)</f>
        <v>0</v>
      </c>
      <c r="K43" s="176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7" t="s">
        <v>52</v>
      </c>
      <c r="E50" s="178"/>
      <c r="F50" s="178"/>
      <c r="G50" s="177" t="s">
        <v>53</v>
      </c>
      <c r="H50" s="178"/>
      <c r="I50" s="178"/>
      <c r="J50" s="178"/>
      <c r="K50" s="178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9" t="s">
        <v>54</v>
      </c>
      <c r="E61" s="180"/>
      <c r="F61" s="181" t="s">
        <v>55</v>
      </c>
      <c r="G61" s="179" t="s">
        <v>54</v>
      </c>
      <c r="H61" s="180"/>
      <c r="I61" s="180"/>
      <c r="J61" s="182" t="s">
        <v>55</v>
      </c>
      <c r="K61" s="180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7" t="s">
        <v>56</v>
      </c>
      <c r="E65" s="183"/>
      <c r="F65" s="183"/>
      <c r="G65" s="177" t="s">
        <v>57</v>
      </c>
      <c r="H65" s="183"/>
      <c r="I65" s="183"/>
      <c r="J65" s="183"/>
      <c r="K65" s="183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9" t="s">
        <v>54</v>
      </c>
      <c r="E76" s="180"/>
      <c r="F76" s="181" t="s">
        <v>55</v>
      </c>
      <c r="G76" s="179" t="s">
        <v>54</v>
      </c>
      <c r="H76" s="180"/>
      <c r="I76" s="180"/>
      <c r="J76" s="182" t="s">
        <v>55</v>
      </c>
      <c r="K76" s="180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8" t="str">
        <f>E7</f>
        <v>Rekonštrukcia OST 770 Súhvezdná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95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8" t="s">
        <v>96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97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SO01 - Stavebná časť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 xml:space="preserve"> </v>
      </c>
      <c r="G91" s="37"/>
      <c r="H91" s="37"/>
      <c r="I91" s="29" t="s">
        <v>21</v>
      </c>
      <c r="J91" s="82" t="str">
        <f>IF(J14="","",J14)</f>
        <v>15. 5. 2024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23</v>
      </c>
      <c r="D93" s="37"/>
      <c r="E93" s="37"/>
      <c r="F93" s="24" t="str">
        <f>E17</f>
        <v>MH Teplárenský holding, a.s.</v>
      </c>
      <c r="G93" s="37"/>
      <c r="H93" s="37"/>
      <c r="I93" s="29" t="s">
        <v>31</v>
      </c>
      <c r="J93" s="33" t="str">
        <f>E23</f>
        <v>BANSKÉ PROJEKTY,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29</v>
      </c>
      <c r="D94" s="37"/>
      <c r="E94" s="37"/>
      <c r="F94" s="24" t="str">
        <f>IF(E20="","",E20)</f>
        <v>Vyplň údaj</v>
      </c>
      <c r="G94" s="37"/>
      <c r="H94" s="37"/>
      <c r="I94" s="29" t="s">
        <v>36</v>
      </c>
      <c r="J94" s="33" t="str">
        <f>E26</f>
        <v>Ing. Tomáš Baník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9" t="s">
        <v>103</v>
      </c>
      <c r="D96" s="190"/>
      <c r="E96" s="190"/>
      <c r="F96" s="190"/>
      <c r="G96" s="190"/>
      <c r="H96" s="190"/>
      <c r="I96" s="190"/>
      <c r="J96" s="191" t="s">
        <v>104</v>
      </c>
      <c r="K96" s="190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2" t="s">
        <v>105</v>
      </c>
      <c r="D98" s="37"/>
      <c r="E98" s="37"/>
      <c r="F98" s="37"/>
      <c r="G98" s="37"/>
      <c r="H98" s="37"/>
      <c r="I98" s="37"/>
      <c r="J98" s="113">
        <f>J156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106</v>
      </c>
    </row>
    <row r="99" s="9" customFormat="1" ht="24.96" customHeight="1">
      <c r="A99" s="9"/>
      <c r="B99" s="193"/>
      <c r="C99" s="194"/>
      <c r="D99" s="195" t="s">
        <v>107</v>
      </c>
      <c r="E99" s="196"/>
      <c r="F99" s="196"/>
      <c r="G99" s="196"/>
      <c r="H99" s="196"/>
      <c r="I99" s="196"/>
      <c r="J99" s="197">
        <f>J157</f>
        <v>0</v>
      </c>
      <c r="K99" s="194"/>
      <c r="L99" s="19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9"/>
      <c r="C100" s="136"/>
      <c r="D100" s="200" t="s">
        <v>108</v>
      </c>
      <c r="E100" s="201"/>
      <c r="F100" s="201"/>
      <c r="G100" s="201"/>
      <c r="H100" s="201"/>
      <c r="I100" s="201"/>
      <c r="J100" s="202">
        <f>J158</f>
        <v>0</v>
      </c>
      <c r="K100" s="136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9"/>
      <c r="C101" s="136"/>
      <c r="D101" s="200" t="s">
        <v>109</v>
      </c>
      <c r="E101" s="201"/>
      <c r="F101" s="201"/>
      <c r="G101" s="201"/>
      <c r="H101" s="201"/>
      <c r="I101" s="201"/>
      <c r="J101" s="202">
        <f>J165</f>
        <v>0</v>
      </c>
      <c r="K101" s="136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9"/>
      <c r="C102" s="136"/>
      <c r="D102" s="200" t="s">
        <v>110</v>
      </c>
      <c r="E102" s="201"/>
      <c r="F102" s="201"/>
      <c r="G102" s="201"/>
      <c r="H102" s="201"/>
      <c r="I102" s="201"/>
      <c r="J102" s="202">
        <f>J167</f>
        <v>0</v>
      </c>
      <c r="K102" s="136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111</v>
      </c>
      <c r="E103" s="196"/>
      <c r="F103" s="196"/>
      <c r="G103" s="196"/>
      <c r="H103" s="196"/>
      <c r="I103" s="196"/>
      <c r="J103" s="197">
        <f>J175</f>
        <v>0</v>
      </c>
      <c r="K103" s="194"/>
      <c r="L103" s="19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9"/>
      <c r="C104" s="136"/>
      <c r="D104" s="200" t="s">
        <v>112</v>
      </c>
      <c r="E104" s="201"/>
      <c r="F104" s="201"/>
      <c r="G104" s="201"/>
      <c r="H104" s="201"/>
      <c r="I104" s="201"/>
      <c r="J104" s="202">
        <f>J176</f>
        <v>0</v>
      </c>
      <c r="K104" s="136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3"/>
      <c r="C105" s="194"/>
      <c r="D105" s="195" t="s">
        <v>111</v>
      </c>
      <c r="E105" s="196"/>
      <c r="F105" s="196"/>
      <c r="G105" s="196"/>
      <c r="H105" s="196"/>
      <c r="I105" s="196"/>
      <c r="J105" s="197">
        <f>J177</f>
        <v>0</v>
      </c>
      <c r="K105" s="194"/>
      <c r="L105" s="19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9"/>
      <c r="C106" s="136"/>
      <c r="D106" s="200" t="s">
        <v>113</v>
      </c>
      <c r="E106" s="201"/>
      <c r="F106" s="201"/>
      <c r="G106" s="201"/>
      <c r="H106" s="201"/>
      <c r="I106" s="201"/>
      <c r="J106" s="202">
        <f>J180</f>
        <v>0</v>
      </c>
      <c r="K106" s="136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3"/>
      <c r="C107" s="194"/>
      <c r="D107" s="195" t="s">
        <v>111</v>
      </c>
      <c r="E107" s="196"/>
      <c r="F107" s="196"/>
      <c r="G107" s="196"/>
      <c r="H107" s="196"/>
      <c r="I107" s="196"/>
      <c r="J107" s="197">
        <f>J181</f>
        <v>0</v>
      </c>
      <c r="K107" s="194"/>
      <c r="L107" s="198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9"/>
      <c r="C108" s="136"/>
      <c r="D108" s="200" t="s">
        <v>114</v>
      </c>
      <c r="E108" s="201"/>
      <c r="F108" s="201"/>
      <c r="G108" s="201"/>
      <c r="H108" s="201"/>
      <c r="I108" s="201"/>
      <c r="J108" s="202">
        <f>J182</f>
        <v>0</v>
      </c>
      <c r="K108" s="136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3"/>
      <c r="C109" s="194"/>
      <c r="D109" s="195" t="s">
        <v>111</v>
      </c>
      <c r="E109" s="196"/>
      <c r="F109" s="196"/>
      <c r="G109" s="196"/>
      <c r="H109" s="196"/>
      <c r="I109" s="196"/>
      <c r="J109" s="197">
        <f>J192</f>
        <v>0</v>
      </c>
      <c r="K109" s="194"/>
      <c r="L109" s="19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9"/>
      <c r="C110" s="136"/>
      <c r="D110" s="200" t="s">
        <v>115</v>
      </c>
      <c r="E110" s="201"/>
      <c r="F110" s="201"/>
      <c r="G110" s="201"/>
      <c r="H110" s="201"/>
      <c r="I110" s="201"/>
      <c r="J110" s="202">
        <f>J193</f>
        <v>0</v>
      </c>
      <c r="K110" s="136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3"/>
      <c r="C111" s="194"/>
      <c r="D111" s="195" t="s">
        <v>111</v>
      </c>
      <c r="E111" s="196"/>
      <c r="F111" s="196"/>
      <c r="G111" s="196"/>
      <c r="H111" s="196"/>
      <c r="I111" s="196"/>
      <c r="J111" s="197">
        <f>J195</f>
        <v>0</v>
      </c>
      <c r="K111" s="194"/>
      <c r="L111" s="198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9"/>
      <c r="C112" s="136"/>
      <c r="D112" s="200" t="s">
        <v>116</v>
      </c>
      <c r="E112" s="201"/>
      <c r="F112" s="201"/>
      <c r="G112" s="201"/>
      <c r="H112" s="201"/>
      <c r="I112" s="201"/>
      <c r="J112" s="202">
        <f>J196</f>
        <v>0</v>
      </c>
      <c r="K112" s="136"/>
      <c r="L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3"/>
      <c r="C113" s="194"/>
      <c r="D113" s="195" t="s">
        <v>117</v>
      </c>
      <c r="E113" s="196"/>
      <c r="F113" s="196"/>
      <c r="G113" s="196"/>
      <c r="H113" s="196"/>
      <c r="I113" s="196"/>
      <c r="J113" s="197">
        <f>J216</f>
        <v>0</v>
      </c>
      <c r="K113" s="194"/>
      <c r="L113" s="198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3"/>
      <c r="C114" s="194"/>
      <c r="D114" s="195" t="s">
        <v>111</v>
      </c>
      <c r="E114" s="196"/>
      <c r="F114" s="196"/>
      <c r="G114" s="196"/>
      <c r="H114" s="196"/>
      <c r="I114" s="196"/>
      <c r="J114" s="197">
        <f>J217</f>
        <v>0</v>
      </c>
      <c r="K114" s="194"/>
      <c r="L114" s="198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9"/>
      <c r="C115" s="136"/>
      <c r="D115" s="200" t="s">
        <v>118</v>
      </c>
      <c r="E115" s="201"/>
      <c r="F115" s="201"/>
      <c r="G115" s="201"/>
      <c r="H115" s="201"/>
      <c r="I115" s="201"/>
      <c r="J115" s="202">
        <f>J218</f>
        <v>0</v>
      </c>
      <c r="K115" s="136"/>
      <c r="L115" s="20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9"/>
      <c r="C116" s="136"/>
      <c r="D116" s="200" t="s">
        <v>119</v>
      </c>
      <c r="E116" s="201"/>
      <c r="F116" s="201"/>
      <c r="G116" s="201"/>
      <c r="H116" s="201"/>
      <c r="I116" s="201"/>
      <c r="J116" s="202">
        <f>J219</f>
        <v>0</v>
      </c>
      <c r="K116" s="136"/>
      <c r="L116" s="20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3"/>
      <c r="C117" s="194"/>
      <c r="D117" s="195" t="s">
        <v>111</v>
      </c>
      <c r="E117" s="196"/>
      <c r="F117" s="196"/>
      <c r="G117" s="196"/>
      <c r="H117" s="196"/>
      <c r="I117" s="196"/>
      <c r="J117" s="197">
        <f>J222</f>
        <v>0</v>
      </c>
      <c r="K117" s="194"/>
      <c r="L117" s="198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9"/>
      <c r="C118" s="136"/>
      <c r="D118" s="200" t="s">
        <v>120</v>
      </c>
      <c r="E118" s="201"/>
      <c r="F118" s="201"/>
      <c r="G118" s="201"/>
      <c r="H118" s="201"/>
      <c r="I118" s="201"/>
      <c r="J118" s="202">
        <f>J223</f>
        <v>0</v>
      </c>
      <c r="K118" s="136"/>
      <c r="L118" s="20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93"/>
      <c r="C119" s="194"/>
      <c r="D119" s="195" t="s">
        <v>111</v>
      </c>
      <c r="E119" s="196"/>
      <c r="F119" s="196"/>
      <c r="G119" s="196"/>
      <c r="H119" s="196"/>
      <c r="I119" s="196"/>
      <c r="J119" s="197">
        <f>J227</f>
        <v>0</v>
      </c>
      <c r="K119" s="194"/>
      <c r="L119" s="198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9"/>
      <c r="C120" s="136"/>
      <c r="D120" s="200" t="s">
        <v>121</v>
      </c>
      <c r="E120" s="201"/>
      <c r="F120" s="201"/>
      <c r="G120" s="201"/>
      <c r="H120" s="201"/>
      <c r="I120" s="201"/>
      <c r="J120" s="202">
        <f>J228</f>
        <v>0</v>
      </c>
      <c r="K120" s="136"/>
      <c r="L120" s="20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9"/>
      <c r="C121" s="136"/>
      <c r="D121" s="200" t="s">
        <v>122</v>
      </c>
      <c r="E121" s="201"/>
      <c r="F121" s="201"/>
      <c r="G121" s="201"/>
      <c r="H121" s="201"/>
      <c r="I121" s="201"/>
      <c r="J121" s="202">
        <f>J229</f>
        <v>0</v>
      </c>
      <c r="K121" s="136"/>
      <c r="L121" s="20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9"/>
      <c r="C122" s="136"/>
      <c r="D122" s="200" t="s">
        <v>123</v>
      </c>
      <c r="E122" s="201"/>
      <c r="F122" s="201"/>
      <c r="G122" s="201"/>
      <c r="H122" s="201"/>
      <c r="I122" s="201"/>
      <c r="J122" s="202">
        <f>J237</f>
        <v>0</v>
      </c>
      <c r="K122" s="136"/>
      <c r="L122" s="20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93"/>
      <c r="C123" s="194"/>
      <c r="D123" s="195" t="s">
        <v>124</v>
      </c>
      <c r="E123" s="196"/>
      <c r="F123" s="196"/>
      <c r="G123" s="196"/>
      <c r="H123" s="196"/>
      <c r="I123" s="196"/>
      <c r="J123" s="197">
        <f>J239</f>
        <v>0</v>
      </c>
      <c r="K123" s="194"/>
      <c r="L123" s="198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1.84" customHeight="1">
      <c r="A124" s="9"/>
      <c r="B124" s="193"/>
      <c r="C124" s="194"/>
      <c r="D124" s="204" t="s">
        <v>125</v>
      </c>
      <c r="E124" s="194"/>
      <c r="F124" s="194"/>
      <c r="G124" s="194"/>
      <c r="H124" s="194"/>
      <c r="I124" s="194"/>
      <c r="J124" s="205">
        <f>J245</f>
        <v>0</v>
      </c>
      <c r="K124" s="194"/>
      <c r="L124" s="198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9.28" customHeight="1">
      <c r="A127" s="35"/>
      <c r="B127" s="36"/>
      <c r="C127" s="192" t="s">
        <v>126</v>
      </c>
      <c r="D127" s="37"/>
      <c r="E127" s="37"/>
      <c r="F127" s="37"/>
      <c r="G127" s="37"/>
      <c r="H127" s="37"/>
      <c r="I127" s="37"/>
      <c r="J127" s="206">
        <f>ROUND(J128 + J129 + J130 + J131 + J132 + J133,2)</f>
        <v>0</v>
      </c>
      <c r="K127" s="37"/>
      <c r="L127" s="66"/>
      <c r="N127" s="207" t="s">
        <v>43</v>
      </c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8" customHeight="1">
      <c r="A128" s="35"/>
      <c r="B128" s="36"/>
      <c r="C128" s="37"/>
      <c r="D128" s="208" t="s">
        <v>127</v>
      </c>
      <c r="E128" s="209"/>
      <c r="F128" s="209"/>
      <c r="G128" s="37"/>
      <c r="H128" s="37"/>
      <c r="I128" s="37"/>
      <c r="J128" s="210">
        <v>0</v>
      </c>
      <c r="K128" s="37"/>
      <c r="L128" s="211"/>
      <c r="M128" s="212"/>
      <c r="N128" s="213" t="s">
        <v>45</v>
      </c>
      <c r="O128" s="212"/>
      <c r="P128" s="212"/>
      <c r="Q128" s="212"/>
      <c r="R128" s="212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5" t="s">
        <v>128</v>
      </c>
      <c r="AZ128" s="212"/>
      <c r="BA128" s="212"/>
      <c r="BB128" s="212"/>
      <c r="BC128" s="212"/>
      <c r="BD128" s="212"/>
      <c r="BE128" s="216">
        <f>IF(N128="základná",J128,0)</f>
        <v>0</v>
      </c>
      <c r="BF128" s="216">
        <f>IF(N128="znížená",J128,0)</f>
        <v>0</v>
      </c>
      <c r="BG128" s="216">
        <f>IF(N128="zákl. prenesená",J128,0)</f>
        <v>0</v>
      </c>
      <c r="BH128" s="216">
        <f>IF(N128="zníž. prenesená",J128,0)</f>
        <v>0</v>
      </c>
      <c r="BI128" s="216">
        <f>IF(N128="nulová",J128,0)</f>
        <v>0</v>
      </c>
      <c r="BJ128" s="215" t="s">
        <v>92</v>
      </c>
      <c r="BK128" s="212"/>
      <c r="BL128" s="212"/>
      <c r="BM128" s="212"/>
    </row>
    <row r="129" s="2" customFormat="1" ht="18" customHeight="1">
      <c r="A129" s="35"/>
      <c r="B129" s="36"/>
      <c r="C129" s="37"/>
      <c r="D129" s="208" t="s">
        <v>129</v>
      </c>
      <c r="E129" s="209"/>
      <c r="F129" s="209"/>
      <c r="G129" s="37"/>
      <c r="H129" s="37"/>
      <c r="I129" s="37"/>
      <c r="J129" s="210">
        <v>0</v>
      </c>
      <c r="K129" s="37"/>
      <c r="L129" s="211"/>
      <c r="M129" s="212"/>
      <c r="N129" s="213" t="s">
        <v>45</v>
      </c>
      <c r="O129" s="212"/>
      <c r="P129" s="212"/>
      <c r="Q129" s="212"/>
      <c r="R129" s="212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5" t="s">
        <v>128</v>
      </c>
      <c r="AZ129" s="212"/>
      <c r="BA129" s="212"/>
      <c r="BB129" s="212"/>
      <c r="BC129" s="212"/>
      <c r="BD129" s="212"/>
      <c r="BE129" s="216">
        <f>IF(N129="základná",J129,0)</f>
        <v>0</v>
      </c>
      <c r="BF129" s="216">
        <f>IF(N129="znížená",J129,0)</f>
        <v>0</v>
      </c>
      <c r="BG129" s="216">
        <f>IF(N129="zákl. prenesená",J129,0)</f>
        <v>0</v>
      </c>
      <c r="BH129" s="216">
        <f>IF(N129="zníž. prenesená",J129,0)</f>
        <v>0</v>
      </c>
      <c r="BI129" s="216">
        <f>IF(N129="nulová",J129,0)</f>
        <v>0</v>
      </c>
      <c r="BJ129" s="215" t="s">
        <v>92</v>
      </c>
      <c r="BK129" s="212"/>
      <c r="BL129" s="212"/>
      <c r="BM129" s="212"/>
    </row>
    <row r="130" s="2" customFormat="1" ht="18" customHeight="1">
      <c r="A130" s="35"/>
      <c r="B130" s="36"/>
      <c r="C130" s="37"/>
      <c r="D130" s="208" t="s">
        <v>130</v>
      </c>
      <c r="E130" s="209"/>
      <c r="F130" s="209"/>
      <c r="G130" s="37"/>
      <c r="H130" s="37"/>
      <c r="I130" s="37"/>
      <c r="J130" s="210">
        <v>0</v>
      </c>
      <c r="K130" s="37"/>
      <c r="L130" s="211"/>
      <c r="M130" s="212"/>
      <c r="N130" s="213" t="s">
        <v>45</v>
      </c>
      <c r="O130" s="212"/>
      <c r="P130" s="212"/>
      <c r="Q130" s="212"/>
      <c r="R130" s="212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5" t="s">
        <v>128</v>
      </c>
      <c r="AZ130" s="212"/>
      <c r="BA130" s="212"/>
      <c r="BB130" s="212"/>
      <c r="BC130" s="212"/>
      <c r="BD130" s="212"/>
      <c r="BE130" s="216">
        <f>IF(N130="základná",J130,0)</f>
        <v>0</v>
      </c>
      <c r="BF130" s="216">
        <f>IF(N130="znížená",J130,0)</f>
        <v>0</v>
      </c>
      <c r="BG130" s="216">
        <f>IF(N130="zákl. prenesená",J130,0)</f>
        <v>0</v>
      </c>
      <c r="BH130" s="216">
        <f>IF(N130="zníž. prenesená",J130,0)</f>
        <v>0</v>
      </c>
      <c r="BI130" s="216">
        <f>IF(N130="nulová",J130,0)</f>
        <v>0</v>
      </c>
      <c r="BJ130" s="215" t="s">
        <v>92</v>
      </c>
      <c r="BK130" s="212"/>
      <c r="BL130" s="212"/>
      <c r="BM130" s="212"/>
    </row>
    <row r="131" s="2" customFormat="1" ht="18" customHeight="1">
      <c r="A131" s="35"/>
      <c r="B131" s="36"/>
      <c r="C131" s="37"/>
      <c r="D131" s="208" t="s">
        <v>131</v>
      </c>
      <c r="E131" s="209"/>
      <c r="F131" s="209"/>
      <c r="G131" s="37"/>
      <c r="H131" s="37"/>
      <c r="I131" s="37"/>
      <c r="J131" s="210">
        <v>0</v>
      </c>
      <c r="K131" s="37"/>
      <c r="L131" s="211"/>
      <c r="M131" s="212"/>
      <c r="N131" s="213" t="s">
        <v>45</v>
      </c>
      <c r="O131" s="212"/>
      <c r="P131" s="212"/>
      <c r="Q131" s="212"/>
      <c r="R131" s="212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5" t="s">
        <v>128</v>
      </c>
      <c r="AZ131" s="212"/>
      <c r="BA131" s="212"/>
      <c r="BB131" s="212"/>
      <c r="BC131" s="212"/>
      <c r="BD131" s="212"/>
      <c r="BE131" s="216">
        <f>IF(N131="základná",J131,0)</f>
        <v>0</v>
      </c>
      <c r="BF131" s="216">
        <f>IF(N131="znížená",J131,0)</f>
        <v>0</v>
      </c>
      <c r="BG131" s="216">
        <f>IF(N131="zákl. prenesená",J131,0)</f>
        <v>0</v>
      </c>
      <c r="BH131" s="216">
        <f>IF(N131="zníž. prenesená",J131,0)</f>
        <v>0</v>
      </c>
      <c r="BI131" s="216">
        <f>IF(N131="nulová",J131,0)</f>
        <v>0</v>
      </c>
      <c r="BJ131" s="215" t="s">
        <v>92</v>
      </c>
      <c r="BK131" s="212"/>
      <c r="BL131" s="212"/>
      <c r="BM131" s="212"/>
    </row>
    <row r="132" s="2" customFormat="1" ht="18" customHeight="1">
      <c r="A132" s="35"/>
      <c r="B132" s="36"/>
      <c r="C132" s="37"/>
      <c r="D132" s="208" t="s">
        <v>132</v>
      </c>
      <c r="E132" s="209"/>
      <c r="F132" s="209"/>
      <c r="G132" s="37"/>
      <c r="H132" s="37"/>
      <c r="I132" s="37"/>
      <c r="J132" s="210">
        <v>0</v>
      </c>
      <c r="K132" s="37"/>
      <c r="L132" s="211"/>
      <c r="M132" s="212"/>
      <c r="N132" s="213" t="s">
        <v>45</v>
      </c>
      <c r="O132" s="212"/>
      <c r="P132" s="212"/>
      <c r="Q132" s="212"/>
      <c r="R132" s="212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5" t="s">
        <v>128</v>
      </c>
      <c r="AZ132" s="212"/>
      <c r="BA132" s="212"/>
      <c r="BB132" s="212"/>
      <c r="BC132" s="212"/>
      <c r="BD132" s="212"/>
      <c r="BE132" s="216">
        <f>IF(N132="základná",J132,0)</f>
        <v>0</v>
      </c>
      <c r="BF132" s="216">
        <f>IF(N132="znížená",J132,0)</f>
        <v>0</v>
      </c>
      <c r="BG132" s="216">
        <f>IF(N132="zákl. prenesená",J132,0)</f>
        <v>0</v>
      </c>
      <c r="BH132" s="216">
        <f>IF(N132="zníž. prenesená",J132,0)</f>
        <v>0</v>
      </c>
      <c r="BI132" s="216">
        <f>IF(N132="nulová",J132,0)</f>
        <v>0</v>
      </c>
      <c r="BJ132" s="215" t="s">
        <v>92</v>
      </c>
      <c r="BK132" s="212"/>
      <c r="BL132" s="212"/>
      <c r="BM132" s="212"/>
    </row>
    <row r="133" s="2" customFormat="1" ht="18" customHeight="1">
      <c r="A133" s="35"/>
      <c r="B133" s="36"/>
      <c r="C133" s="37"/>
      <c r="D133" s="209" t="s">
        <v>133</v>
      </c>
      <c r="E133" s="37"/>
      <c r="F133" s="37"/>
      <c r="G133" s="37"/>
      <c r="H133" s="37"/>
      <c r="I133" s="37"/>
      <c r="J133" s="210">
        <f>ROUND(J32*T133,2)</f>
        <v>0</v>
      </c>
      <c r="K133" s="37"/>
      <c r="L133" s="211"/>
      <c r="M133" s="212"/>
      <c r="N133" s="213" t="s">
        <v>45</v>
      </c>
      <c r="O133" s="212"/>
      <c r="P133" s="212"/>
      <c r="Q133" s="212"/>
      <c r="R133" s="212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5" t="s">
        <v>134</v>
      </c>
      <c r="AZ133" s="212"/>
      <c r="BA133" s="212"/>
      <c r="BB133" s="212"/>
      <c r="BC133" s="212"/>
      <c r="BD133" s="212"/>
      <c r="BE133" s="216">
        <f>IF(N133="základná",J133,0)</f>
        <v>0</v>
      </c>
      <c r="BF133" s="216">
        <f>IF(N133="znížená",J133,0)</f>
        <v>0</v>
      </c>
      <c r="BG133" s="216">
        <f>IF(N133="zákl. prenesená",J133,0)</f>
        <v>0</v>
      </c>
      <c r="BH133" s="216">
        <f>IF(N133="zníž. prenesená",J133,0)</f>
        <v>0</v>
      </c>
      <c r="BI133" s="216">
        <f>IF(N133="nulová",J133,0)</f>
        <v>0</v>
      </c>
      <c r="BJ133" s="215" t="s">
        <v>92</v>
      </c>
      <c r="BK133" s="212"/>
      <c r="BL133" s="212"/>
      <c r="BM133" s="212"/>
    </row>
    <row r="134" s="2" customForma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29.28" customHeight="1">
      <c r="A135" s="35"/>
      <c r="B135" s="36"/>
      <c r="C135" s="217" t="s">
        <v>135</v>
      </c>
      <c r="D135" s="190"/>
      <c r="E135" s="190"/>
      <c r="F135" s="190"/>
      <c r="G135" s="190"/>
      <c r="H135" s="190"/>
      <c r="I135" s="190"/>
      <c r="J135" s="218">
        <f>ROUND(J98+J127,2)</f>
        <v>0</v>
      </c>
      <c r="K135" s="190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40" s="2" customFormat="1" ht="6.96" customHeight="1">
      <c r="A140" s="35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66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24.96" customHeight="1">
      <c r="A141" s="35"/>
      <c r="B141" s="36"/>
      <c r="C141" s="20" t="s">
        <v>136</v>
      </c>
      <c r="D141" s="37"/>
      <c r="E141" s="37"/>
      <c r="F141" s="37"/>
      <c r="G141" s="37"/>
      <c r="H141" s="37"/>
      <c r="I141" s="37"/>
      <c r="J141" s="37"/>
      <c r="K141" s="37"/>
      <c r="L141" s="66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6.96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6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12" customHeight="1">
      <c r="A143" s="35"/>
      <c r="B143" s="36"/>
      <c r="C143" s="29" t="s">
        <v>15</v>
      </c>
      <c r="D143" s="37"/>
      <c r="E143" s="37"/>
      <c r="F143" s="37"/>
      <c r="G143" s="37"/>
      <c r="H143" s="37"/>
      <c r="I143" s="37"/>
      <c r="J143" s="37"/>
      <c r="K143" s="37"/>
      <c r="L143" s="66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16.5" customHeight="1">
      <c r="A144" s="35"/>
      <c r="B144" s="36"/>
      <c r="C144" s="37"/>
      <c r="D144" s="37"/>
      <c r="E144" s="188" t="str">
        <f>E7</f>
        <v>Rekonštrukcia OST 770 Súhvezdná</v>
      </c>
      <c r="F144" s="29"/>
      <c r="G144" s="29"/>
      <c r="H144" s="29"/>
      <c r="I144" s="37"/>
      <c r="J144" s="37"/>
      <c r="K144" s="37"/>
      <c r="L144" s="66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1" customFormat="1" ht="12" customHeight="1">
      <c r="B145" s="18"/>
      <c r="C145" s="29" t="s">
        <v>95</v>
      </c>
      <c r="D145" s="19"/>
      <c r="E145" s="19"/>
      <c r="F145" s="19"/>
      <c r="G145" s="19"/>
      <c r="H145" s="19"/>
      <c r="I145" s="19"/>
      <c r="J145" s="19"/>
      <c r="K145" s="19"/>
      <c r="L145" s="17"/>
    </row>
    <row r="146" s="2" customFormat="1" ht="16.5" customHeight="1">
      <c r="A146" s="35"/>
      <c r="B146" s="36"/>
      <c r="C146" s="37"/>
      <c r="D146" s="37"/>
      <c r="E146" s="188" t="s">
        <v>96</v>
      </c>
      <c r="F146" s="37"/>
      <c r="G146" s="37"/>
      <c r="H146" s="37"/>
      <c r="I146" s="37"/>
      <c r="J146" s="37"/>
      <c r="K146" s="37"/>
      <c r="L146" s="66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="2" customFormat="1" ht="12" customHeight="1">
      <c r="A147" s="35"/>
      <c r="B147" s="36"/>
      <c r="C147" s="29" t="s">
        <v>97</v>
      </c>
      <c r="D147" s="37"/>
      <c r="E147" s="37"/>
      <c r="F147" s="37"/>
      <c r="G147" s="37"/>
      <c r="H147" s="37"/>
      <c r="I147" s="37"/>
      <c r="J147" s="37"/>
      <c r="K147" s="37"/>
      <c r="L147" s="66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="2" customFormat="1" ht="16.5" customHeight="1">
      <c r="A148" s="35"/>
      <c r="B148" s="36"/>
      <c r="C148" s="37"/>
      <c r="D148" s="37"/>
      <c r="E148" s="79" t="str">
        <f>E11</f>
        <v>SO01 - Stavebná časť</v>
      </c>
      <c r="F148" s="37"/>
      <c r="G148" s="37"/>
      <c r="H148" s="37"/>
      <c r="I148" s="37"/>
      <c r="J148" s="37"/>
      <c r="K148" s="37"/>
      <c r="L148" s="66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="2" customFormat="1" ht="6.96" customHeight="1">
      <c r="A149" s="35"/>
      <c r="B149" s="36"/>
      <c r="C149" s="37"/>
      <c r="D149" s="37"/>
      <c r="E149" s="37"/>
      <c r="F149" s="37"/>
      <c r="G149" s="37"/>
      <c r="H149" s="37"/>
      <c r="I149" s="37"/>
      <c r="J149" s="37"/>
      <c r="K149" s="37"/>
      <c r="L149" s="66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="2" customFormat="1" ht="12" customHeight="1">
      <c r="A150" s="35"/>
      <c r="B150" s="36"/>
      <c r="C150" s="29" t="s">
        <v>19</v>
      </c>
      <c r="D150" s="37"/>
      <c r="E150" s="37"/>
      <c r="F150" s="24" t="str">
        <f>F14</f>
        <v xml:space="preserve"> </v>
      </c>
      <c r="G150" s="37"/>
      <c r="H150" s="37"/>
      <c r="I150" s="29" t="s">
        <v>21</v>
      </c>
      <c r="J150" s="82" t="str">
        <f>IF(J14="","",J14)</f>
        <v>15. 5. 2024</v>
      </c>
      <c r="K150" s="37"/>
      <c r="L150" s="66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="2" customFormat="1" ht="6.96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66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="2" customFormat="1" ht="25.65" customHeight="1">
      <c r="A152" s="35"/>
      <c r="B152" s="36"/>
      <c r="C152" s="29" t="s">
        <v>23</v>
      </c>
      <c r="D152" s="37"/>
      <c r="E152" s="37"/>
      <c r="F152" s="24" t="str">
        <f>E17</f>
        <v>MH Teplárenský holding, a.s.</v>
      </c>
      <c r="G152" s="37"/>
      <c r="H152" s="37"/>
      <c r="I152" s="29" t="s">
        <v>31</v>
      </c>
      <c r="J152" s="33" t="str">
        <f>E23</f>
        <v>BANSKÉ PROJEKTY, s.r.o.</v>
      </c>
      <c r="K152" s="37"/>
      <c r="L152" s="66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="2" customFormat="1" ht="15.15" customHeight="1">
      <c r="A153" s="35"/>
      <c r="B153" s="36"/>
      <c r="C153" s="29" t="s">
        <v>29</v>
      </c>
      <c r="D153" s="37"/>
      <c r="E153" s="37"/>
      <c r="F153" s="24" t="str">
        <f>IF(E20="","",E20)</f>
        <v>Vyplň údaj</v>
      </c>
      <c r="G153" s="37"/>
      <c r="H153" s="37"/>
      <c r="I153" s="29" t="s">
        <v>36</v>
      </c>
      <c r="J153" s="33" t="str">
        <f>E26</f>
        <v>Ing. Tomáš Baník</v>
      </c>
      <c r="K153" s="37"/>
      <c r="L153" s="66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="2" customFormat="1" ht="10.32" customHeight="1">
      <c r="A154" s="35"/>
      <c r="B154" s="36"/>
      <c r="C154" s="37"/>
      <c r="D154" s="37"/>
      <c r="E154" s="37"/>
      <c r="F154" s="37"/>
      <c r="G154" s="37"/>
      <c r="H154" s="37"/>
      <c r="I154" s="37"/>
      <c r="J154" s="37"/>
      <c r="K154" s="37"/>
      <c r="L154" s="66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="11" customFormat="1" ht="29.28" customHeight="1">
      <c r="A155" s="219"/>
      <c r="B155" s="220"/>
      <c r="C155" s="221" t="s">
        <v>137</v>
      </c>
      <c r="D155" s="222" t="s">
        <v>64</v>
      </c>
      <c r="E155" s="222" t="s">
        <v>60</v>
      </c>
      <c r="F155" s="222" t="s">
        <v>61</v>
      </c>
      <c r="G155" s="222" t="s">
        <v>138</v>
      </c>
      <c r="H155" s="222" t="s">
        <v>139</v>
      </c>
      <c r="I155" s="222" t="s">
        <v>140</v>
      </c>
      <c r="J155" s="223" t="s">
        <v>104</v>
      </c>
      <c r="K155" s="224" t="s">
        <v>141</v>
      </c>
      <c r="L155" s="225"/>
      <c r="M155" s="103" t="s">
        <v>1</v>
      </c>
      <c r="N155" s="104" t="s">
        <v>43</v>
      </c>
      <c r="O155" s="104" t="s">
        <v>142</v>
      </c>
      <c r="P155" s="104" t="s">
        <v>143</v>
      </c>
      <c r="Q155" s="104" t="s">
        <v>144</v>
      </c>
      <c r="R155" s="104" t="s">
        <v>145</v>
      </c>
      <c r="S155" s="104" t="s">
        <v>146</v>
      </c>
      <c r="T155" s="105" t="s">
        <v>147</v>
      </c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</row>
    <row r="156" s="2" customFormat="1" ht="22.8" customHeight="1">
      <c r="A156" s="35"/>
      <c r="B156" s="36"/>
      <c r="C156" s="110" t="s">
        <v>100</v>
      </c>
      <c r="D156" s="37"/>
      <c r="E156" s="37"/>
      <c r="F156" s="37"/>
      <c r="G156" s="37"/>
      <c r="H156" s="37"/>
      <c r="I156" s="37"/>
      <c r="J156" s="226">
        <f>BK156</f>
        <v>0</v>
      </c>
      <c r="K156" s="37"/>
      <c r="L156" s="41"/>
      <c r="M156" s="106"/>
      <c r="N156" s="227"/>
      <c r="O156" s="107"/>
      <c r="P156" s="228">
        <f>P157+P175+P177+P181+P192+P195+P216+P217+P222+P227+P239+P245</f>
        <v>0</v>
      </c>
      <c r="Q156" s="107"/>
      <c r="R156" s="228">
        <f>R157+R175+R177+R181+R192+R195+R216+R217+R222+R227+R239+R245</f>
        <v>11.09295264</v>
      </c>
      <c r="S156" s="107"/>
      <c r="T156" s="229">
        <f>T157+T175+T177+T181+T192+T195+T216+T217+T222+T227+T239+T245</f>
        <v>6.1005750000000001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78</v>
      </c>
      <c r="AU156" s="14" t="s">
        <v>106</v>
      </c>
      <c r="BK156" s="230">
        <f>BK157+BK175+BK177+BK181+BK192+BK195+BK216+BK217+BK222+BK227+BK239+BK245</f>
        <v>0</v>
      </c>
    </row>
    <row r="157" s="12" customFormat="1" ht="25.92" customHeight="1">
      <c r="A157" s="12"/>
      <c r="B157" s="231"/>
      <c r="C157" s="232"/>
      <c r="D157" s="233" t="s">
        <v>78</v>
      </c>
      <c r="E157" s="234" t="s">
        <v>148</v>
      </c>
      <c r="F157" s="234" t="s">
        <v>149</v>
      </c>
      <c r="G157" s="232"/>
      <c r="H157" s="232"/>
      <c r="I157" s="235"/>
      <c r="J157" s="205">
        <f>BK157</f>
        <v>0</v>
      </c>
      <c r="K157" s="232"/>
      <c r="L157" s="236"/>
      <c r="M157" s="237"/>
      <c r="N157" s="238"/>
      <c r="O157" s="238"/>
      <c r="P157" s="239">
        <f>P158+P165+P167</f>
        <v>0</v>
      </c>
      <c r="Q157" s="238"/>
      <c r="R157" s="239">
        <f>R158+R165+R167</f>
        <v>4.9284141600000009</v>
      </c>
      <c r="S157" s="238"/>
      <c r="T157" s="240">
        <f>T158+T165+T167</f>
        <v>2.5305750000000002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1" t="s">
        <v>86</v>
      </c>
      <c r="AT157" s="242" t="s">
        <v>78</v>
      </c>
      <c r="AU157" s="242" t="s">
        <v>79</v>
      </c>
      <c r="AY157" s="241" t="s">
        <v>150</v>
      </c>
      <c r="BK157" s="243">
        <f>BK158+BK165+BK167</f>
        <v>0</v>
      </c>
    </row>
    <row r="158" s="12" customFormat="1" ht="22.8" customHeight="1">
      <c r="A158" s="12"/>
      <c r="B158" s="231"/>
      <c r="C158" s="232"/>
      <c r="D158" s="233" t="s">
        <v>78</v>
      </c>
      <c r="E158" s="244" t="s">
        <v>86</v>
      </c>
      <c r="F158" s="244" t="s">
        <v>151</v>
      </c>
      <c r="G158" s="232"/>
      <c r="H158" s="232"/>
      <c r="I158" s="235"/>
      <c r="J158" s="245">
        <f>BK158</f>
        <v>0</v>
      </c>
      <c r="K158" s="232"/>
      <c r="L158" s="236"/>
      <c r="M158" s="237"/>
      <c r="N158" s="238"/>
      <c r="O158" s="238"/>
      <c r="P158" s="239">
        <f>SUM(P159:P164)</f>
        <v>0</v>
      </c>
      <c r="Q158" s="238"/>
      <c r="R158" s="239">
        <f>SUM(R159:R164)</f>
        <v>0</v>
      </c>
      <c r="S158" s="238"/>
      <c r="T158" s="240">
        <f>SUM(T159:T164)</f>
        <v>2.5305750000000002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1" t="s">
        <v>86</v>
      </c>
      <c r="AT158" s="242" t="s">
        <v>78</v>
      </c>
      <c r="AU158" s="242" t="s">
        <v>86</v>
      </c>
      <c r="AY158" s="241" t="s">
        <v>150</v>
      </c>
      <c r="BK158" s="243">
        <f>SUM(BK159:BK164)</f>
        <v>0</v>
      </c>
    </row>
    <row r="159" s="2" customFormat="1" ht="24.15" customHeight="1">
      <c r="A159" s="35"/>
      <c r="B159" s="36"/>
      <c r="C159" s="246" t="s">
        <v>86</v>
      </c>
      <c r="D159" s="246" t="s">
        <v>152</v>
      </c>
      <c r="E159" s="247" t="s">
        <v>153</v>
      </c>
      <c r="F159" s="248" t="s">
        <v>154</v>
      </c>
      <c r="G159" s="249" t="s">
        <v>155</v>
      </c>
      <c r="H159" s="250">
        <v>11.247</v>
      </c>
      <c r="I159" s="251"/>
      <c r="J159" s="252">
        <f>ROUND(I159*H159,2)</f>
        <v>0</v>
      </c>
      <c r="K159" s="253"/>
      <c r="L159" s="41"/>
      <c r="M159" s="254" t="s">
        <v>1</v>
      </c>
      <c r="N159" s="255" t="s">
        <v>45</v>
      </c>
      <c r="O159" s="94"/>
      <c r="P159" s="256">
        <f>O159*H159</f>
        <v>0</v>
      </c>
      <c r="Q159" s="256">
        <v>0</v>
      </c>
      <c r="R159" s="256">
        <f>Q159*H159</f>
        <v>0</v>
      </c>
      <c r="S159" s="256">
        <v>0.22500000000000001</v>
      </c>
      <c r="T159" s="257">
        <f>S159*H159</f>
        <v>2.5305750000000002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8" t="s">
        <v>156</v>
      </c>
      <c r="AT159" s="258" t="s">
        <v>152</v>
      </c>
      <c r="AU159" s="258" t="s">
        <v>92</v>
      </c>
      <c r="AY159" s="14" t="s">
        <v>150</v>
      </c>
      <c r="BE159" s="259">
        <f>IF(N159="základná",J159,0)</f>
        <v>0</v>
      </c>
      <c r="BF159" s="259">
        <f>IF(N159="znížená",J159,0)</f>
        <v>0</v>
      </c>
      <c r="BG159" s="259">
        <f>IF(N159="zákl. prenesená",J159,0)</f>
        <v>0</v>
      </c>
      <c r="BH159" s="259">
        <f>IF(N159="zníž. prenesená",J159,0)</f>
        <v>0</v>
      </c>
      <c r="BI159" s="259">
        <f>IF(N159="nulová",J159,0)</f>
        <v>0</v>
      </c>
      <c r="BJ159" s="14" t="s">
        <v>92</v>
      </c>
      <c r="BK159" s="259">
        <f>ROUND(I159*H159,2)</f>
        <v>0</v>
      </c>
      <c r="BL159" s="14" t="s">
        <v>156</v>
      </c>
      <c r="BM159" s="258" t="s">
        <v>92</v>
      </c>
    </row>
    <row r="160" s="2" customFormat="1" ht="24.15" customHeight="1">
      <c r="A160" s="35"/>
      <c r="B160" s="36"/>
      <c r="C160" s="246" t="s">
        <v>92</v>
      </c>
      <c r="D160" s="246" t="s">
        <v>152</v>
      </c>
      <c r="E160" s="247" t="s">
        <v>157</v>
      </c>
      <c r="F160" s="248" t="s">
        <v>158</v>
      </c>
      <c r="G160" s="249" t="s">
        <v>159</v>
      </c>
      <c r="H160" s="250">
        <v>0.76300000000000001</v>
      </c>
      <c r="I160" s="251"/>
      <c r="J160" s="252">
        <f>ROUND(I160*H160,2)</f>
        <v>0</v>
      </c>
      <c r="K160" s="253"/>
      <c r="L160" s="41"/>
      <c r="M160" s="254" t="s">
        <v>1</v>
      </c>
      <c r="N160" s="255" t="s">
        <v>45</v>
      </c>
      <c r="O160" s="94"/>
      <c r="P160" s="256">
        <f>O160*H160</f>
        <v>0</v>
      </c>
      <c r="Q160" s="256">
        <v>0</v>
      </c>
      <c r="R160" s="256">
        <f>Q160*H160</f>
        <v>0</v>
      </c>
      <c r="S160" s="256">
        <v>0</v>
      </c>
      <c r="T160" s="25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8" t="s">
        <v>156</v>
      </c>
      <c r="AT160" s="258" t="s">
        <v>152</v>
      </c>
      <c r="AU160" s="258" t="s">
        <v>92</v>
      </c>
      <c r="AY160" s="14" t="s">
        <v>150</v>
      </c>
      <c r="BE160" s="259">
        <f>IF(N160="základná",J160,0)</f>
        <v>0</v>
      </c>
      <c r="BF160" s="259">
        <f>IF(N160="znížená",J160,0)</f>
        <v>0</v>
      </c>
      <c r="BG160" s="259">
        <f>IF(N160="zákl. prenesená",J160,0)</f>
        <v>0</v>
      </c>
      <c r="BH160" s="259">
        <f>IF(N160="zníž. prenesená",J160,0)</f>
        <v>0</v>
      </c>
      <c r="BI160" s="259">
        <f>IF(N160="nulová",J160,0)</f>
        <v>0</v>
      </c>
      <c r="BJ160" s="14" t="s">
        <v>92</v>
      </c>
      <c r="BK160" s="259">
        <f>ROUND(I160*H160,2)</f>
        <v>0</v>
      </c>
      <c r="BL160" s="14" t="s">
        <v>156</v>
      </c>
      <c r="BM160" s="258" t="s">
        <v>160</v>
      </c>
    </row>
    <row r="161" s="2" customFormat="1" ht="24.15" customHeight="1">
      <c r="A161" s="35"/>
      <c r="B161" s="36"/>
      <c r="C161" s="246" t="s">
        <v>161</v>
      </c>
      <c r="D161" s="246" t="s">
        <v>152</v>
      </c>
      <c r="E161" s="247" t="s">
        <v>162</v>
      </c>
      <c r="F161" s="248" t="s">
        <v>163</v>
      </c>
      <c r="G161" s="249" t="s">
        <v>159</v>
      </c>
      <c r="H161" s="250">
        <v>0.76300000000000001</v>
      </c>
      <c r="I161" s="251"/>
      <c r="J161" s="252">
        <f>ROUND(I161*H161,2)</f>
        <v>0</v>
      </c>
      <c r="K161" s="253"/>
      <c r="L161" s="41"/>
      <c r="M161" s="254" t="s">
        <v>1</v>
      </c>
      <c r="N161" s="255" t="s">
        <v>45</v>
      </c>
      <c r="O161" s="94"/>
      <c r="P161" s="256">
        <f>O161*H161</f>
        <v>0</v>
      </c>
      <c r="Q161" s="256">
        <v>0</v>
      </c>
      <c r="R161" s="256">
        <f>Q161*H161</f>
        <v>0</v>
      </c>
      <c r="S161" s="256">
        <v>0</v>
      </c>
      <c r="T161" s="25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8" t="s">
        <v>156</v>
      </c>
      <c r="AT161" s="258" t="s">
        <v>152</v>
      </c>
      <c r="AU161" s="258" t="s">
        <v>92</v>
      </c>
      <c r="AY161" s="14" t="s">
        <v>150</v>
      </c>
      <c r="BE161" s="259">
        <f>IF(N161="základná",J161,0)</f>
        <v>0</v>
      </c>
      <c r="BF161" s="259">
        <f>IF(N161="znížená",J161,0)</f>
        <v>0</v>
      </c>
      <c r="BG161" s="259">
        <f>IF(N161="zákl. prenesená",J161,0)</f>
        <v>0</v>
      </c>
      <c r="BH161" s="259">
        <f>IF(N161="zníž. prenesená",J161,0)</f>
        <v>0</v>
      </c>
      <c r="BI161" s="259">
        <f>IF(N161="nulová",J161,0)</f>
        <v>0</v>
      </c>
      <c r="BJ161" s="14" t="s">
        <v>92</v>
      </c>
      <c r="BK161" s="259">
        <f>ROUND(I161*H161,2)</f>
        <v>0</v>
      </c>
      <c r="BL161" s="14" t="s">
        <v>156</v>
      </c>
      <c r="BM161" s="258" t="s">
        <v>156</v>
      </c>
    </row>
    <row r="162" s="2" customFormat="1" ht="16.5" customHeight="1">
      <c r="A162" s="35"/>
      <c r="B162" s="36"/>
      <c r="C162" s="246" t="s">
        <v>156</v>
      </c>
      <c r="D162" s="246" t="s">
        <v>152</v>
      </c>
      <c r="E162" s="247" t="s">
        <v>164</v>
      </c>
      <c r="F162" s="248" t="s">
        <v>165</v>
      </c>
      <c r="G162" s="249" t="s">
        <v>166</v>
      </c>
      <c r="H162" s="250">
        <v>50</v>
      </c>
      <c r="I162" s="251"/>
      <c r="J162" s="252">
        <f>ROUND(I162*H162,2)</f>
        <v>0</v>
      </c>
      <c r="K162" s="253"/>
      <c r="L162" s="41"/>
      <c r="M162" s="254" t="s">
        <v>1</v>
      </c>
      <c r="N162" s="255" t="s">
        <v>45</v>
      </c>
      <c r="O162" s="94"/>
      <c r="P162" s="256">
        <f>O162*H162</f>
        <v>0</v>
      </c>
      <c r="Q162" s="256">
        <v>0</v>
      </c>
      <c r="R162" s="256">
        <f>Q162*H162</f>
        <v>0</v>
      </c>
      <c r="S162" s="256">
        <v>0</v>
      </c>
      <c r="T162" s="25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8" t="s">
        <v>156</v>
      </c>
      <c r="AT162" s="258" t="s">
        <v>152</v>
      </c>
      <c r="AU162" s="258" t="s">
        <v>92</v>
      </c>
      <c r="AY162" s="14" t="s">
        <v>150</v>
      </c>
      <c r="BE162" s="259">
        <f>IF(N162="základná",J162,0)</f>
        <v>0</v>
      </c>
      <c r="BF162" s="259">
        <f>IF(N162="znížená",J162,0)</f>
        <v>0</v>
      </c>
      <c r="BG162" s="259">
        <f>IF(N162="zákl. prenesená",J162,0)</f>
        <v>0</v>
      </c>
      <c r="BH162" s="259">
        <f>IF(N162="zníž. prenesená",J162,0)</f>
        <v>0</v>
      </c>
      <c r="BI162" s="259">
        <f>IF(N162="nulová",J162,0)</f>
        <v>0</v>
      </c>
      <c r="BJ162" s="14" t="s">
        <v>92</v>
      </c>
      <c r="BK162" s="259">
        <f>ROUND(I162*H162,2)</f>
        <v>0</v>
      </c>
      <c r="BL162" s="14" t="s">
        <v>156</v>
      </c>
      <c r="BM162" s="258" t="s">
        <v>167</v>
      </c>
    </row>
    <row r="163" s="2" customFormat="1" ht="33" customHeight="1">
      <c r="A163" s="35"/>
      <c r="B163" s="36"/>
      <c r="C163" s="246" t="s">
        <v>168</v>
      </c>
      <c r="D163" s="246" t="s">
        <v>152</v>
      </c>
      <c r="E163" s="247" t="s">
        <v>169</v>
      </c>
      <c r="F163" s="248" t="s">
        <v>170</v>
      </c>
      <c r="G163" s="249" t="s">
        <v>159</v>
      </c>
      <c r="H163" s="250">
        <v>1</v>
      </c>
      <c r="I163" s="251"/>
      <c r="J163" s="252">
        <f>ROUND(I163*H163,2)</f>
        <v>0</v>
      </c>
      <c r="K163" s="253"/>
      <c r="L163" s="41"/>
      <c r="M163" s="254" t="s">
        <v>1</v>
      </c>
      <c r="N163" s="255" t="s">
        <v>45</v>
      </c>
      <c r="O163" s="94"/>
      <c r="P163" s="256">
        <f>O163*H163</f>
        <v>0</v>
      </c>
      <c r="Q163" s="256">
        <v>0</v>
      </c>
      <c r="R163" s="256">
        <f>Q163*H163</f>
        <v>0</v>
      </c>
      <c r="S163" s="256">
        <v>0</v>
      </c>
      <c r="T163" s="25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8" t="s">
        <v>156</v>
      </c>
      <c r="AT163" s="258" t="s">
        <v>152</v>
      </c>
      <c r="AU163" s="258" t="s">
        <v>92</v>
      </c>
      <c r="AY163" s="14" t="s">
        <v>150</v>
      </c>
      <c r="BE163" s="259">
        <f>IF(N163="základná",J163,0)</f>
        <v>0</v>
      </c>
      <c r="BF163" s="259">
        <f>IF(N163="znížená",J163,0)</f>
        <v>0</v>
      </c>
      <c r="BG163" s="259">
        <f>IF(N163="zákl. prenesená",J163,0)</f>
        <v>0</v>
      </c>
      <c r="BH163" s="259">
        <f>IF(N163="zníž. prenesená",J163,0)</f>
        <v>0</v>
      </c>
      <c r="BI163" s="259">
        <f>IF(N163="nulová",J163,0)</f>
        <v>0</v>
      </c>
      <c r="BJ163" s="14" t="s">
        <v>92</v>
      </c>
      <c r="BK163" s="259">
        <f>ROUND(I163*H163,2)</f>
        <v>0</v>
      </c>
      <c r="BL163" s="14" t="s">
        <v>156</v>
      </c>
      <c r="BM163" s="258" t="s">
        <v>171</v>
      </c>
    </row>
    <row r="164" s="2" customFormat="1" ht="24.15" customHeight="1">
      <c r="A164" s="35"/>
      <c r="B164" s="36"/>
      <c r="C164" s="246" t="s">
        <v>167</v>
      </c>
      <c r="D164" s="246" t="s">
        <v>152</v>
      </c>
      <c r="E164" s="247" t="s">
        <v>172</v>
      </c>
      <c r="F164" s="248" t="s">
        <v>173</v>
      </c>
      <c r="G164" s="249" t="s">
        <v>159</v>
      </c>
      <c r="H164" s="250">
        <v>0.76300000000000001</v>
      </c>
      <c r="I164" s="251"/>
      <c r="J164" s="252">
        <f>ROUND(I164*H164,2)</f>
        <v>0</v>
      </c>
      <c r="K164" s="253"/>
      <c r="L164" s="41"/>
      <c r="M164" s="254" t="s">
        <v>1</v>
      </c>
      <c r="N164" s="255" t="s">
        <v>45</v>
      </c>
      <c r="O164" s="94"/>
      <c r="P164" s="256">
        <f>O164*H164</f>
        <v>0</v>
      </c>
      <c r="Q164" s="256">
        <v>0</v>
      </c>
      <c r="R164" s="256">
        <f>Q164*H164</f>
        <v>0</v>
      </c>
      <c r="S164" s="256">
        <v>0</v>
      </c>
      <c r="T164" s="25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8" t="s">
        <v>156</v>
      </c>
      <c r="AT164" s="258" t="s">
        <v>152</v>
      </c>
      <c r="AU164" s="258" t="s">
        <v>92</v>
      </c>
      <c r="AY164" s="14" t="s">
        <v>150</v>
      </c>
      <c r="BE164" s="259">
        <f>IF(N164="základná",J164,0)</f>
        <v>0</v>
      </c>
      <c r="BF164" s="259">
        <f>IF(N164="znížená",J164,0)</f>
        <v>0</v>
      </c>
      <c r="BG164" s="259">
        <f>IF(N164="zákl. prenesená",J164,0)</f>
        <v>0</v>
      </c>
      <c r="BH164" s="259">
        <f>IF(N164="zníž. prenesená",J164,0)</f>
        <v>0</v>
      </c>
      <c r="BI164" s="259">
        <f>IF(N164="nulová",J164,0)</f>
        <v>0</v>
      </c>
      <c r="BJ164" s="14" t="s">
        <v>92</v>
      </c>
      <c r="BK164" s="259">
        <f>ROUND(I164*H164,2)</f>
        <v>0</v>
      </c>
      <c r="BL164" s="14" t="s">
        <v>156</v>
      </c>
      <c r="BM164" s="258" t="s">
        <v>174</v>
      </c>
    </row>
    <row r="165" s="12" customFormat="1" ht="22.8" customHeight="1">
      <c r="A165" s="12"/>
      <c r="B165" s="231"/>
      <c r="C165" s="232"/>
      <c r="D165" s="233" t="s">
        <v>78</v>
      </c>
      <c r="E165" s="244" t="s">
        <v>92</v>
      </c>
      <c r="F165" s="244" t="s">
        <v>175</v>
      </c>
      <c r="G165" s="232"/>
      <c r="H165" s="232"/>
      <c r="I165" s="235"/>
      <c r="J165" s="245">
        <f>BK165</f>
        <v>0</v>
      </c>
      <c r="K165" s="232"/>
      <c r="L165" s="236"/>
      <c r="M165" s="237"/>
      <c r="N165" s="238"/>
      <c r="O165" s="238"/>
      <c r="P165" s="239">
        <f>P166</f>
        <v>0</v>
      </c>
      <c r="Q165" s="238"/>
      <c r="R165" s="239">
        <f>R166</f>
        <v>0.04280022</v>
      </c>
      <c r="S165" s="238"/>
      <c r="T165" s="24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1" t="s">
        <v>86</v>
      </c>
      <c r="AT165" s="242" t="s">
        <v>78</v>
      </c>
      <c r="AU165" s="242" t="s">
        <v>86</v>
      </c>
      <c r="AY165" s="241" t="s">
        <v>150</v>
      </c>
      <c r="BK165" s="243">
        <f>BK166</f>
        <v>0</v>
      </c>
    </row>
    <row r="166" s="2" customFormat="1" ht="24.15" customHeight="1">
      <c r="A166" s="35"/>
      <c r="B166" s="36"/>
      <c r="C166" s="246" t="s">
        <v>176</v>
      </c>
      <c r="D166" s="246" t="s">
        <v>152</v>
      </c>
      <c r="E166" s="247" t="s">
        <v>177</v>
      </c>
      <c r="F166" s="248" t="s">
        <v>178</v>
      </c>
      <c r="G166" s="249" t="s">
        <v>179</v>
      </c>
      <c r="H166" s="250">
        <v>0.017000000000000001</v>
      </c>
      <c r="I166" s="251"/>
      <c r="J166" s="252">
        <f>ROUND(I166*H166,2)</f>
        <v>0</v>
      </c>
      <c r="K166" s="253"/>
      <c r="L166" s="41"/>
      <c r="M166" s="254" t="s">
        <v>1</v>
      </c>
      <c r="N166" s="255" t="s">
        <v>45</v>
      </c>
      <c r="O166" s="94"/>
      <c r="P166" s="256">
        <f>O166*H166</f>
        <v>0</v>
      </c>
      <c r="Q166" s="256">
        <v>2.5176599999999998</v>
      </c>
      <c r="R166" s="256">
        <f>Q166*H166</f>
        <v>0.04280022</v>
      </c>
      <c r="S166" s="256">
        <v>0</v>
      </c>
      <c r="T166" s="25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8" t="s">
        <v>156</v>
      </c>
      <c r="AT166" s="258" t="s">
        <v>152</v>
      </c>
      <c r="AU166" s="258" t="s">
        <v>92</v>
      </c>
      <c r="AY166" s="14" t="s">
        <v>150</v>
      </c>
      <c r="BE166" s="259">
        <f>IF(N166="základná",J166,0)</f>
        <v>0</v>
      </c>
      <c r="BF166" s="259">
        <f>IF(N166="znížená",J166,0)</f>
        <v>0</v>
      </c>
      <c r="BG166" s="259">
        <f>IF(N166="zákl. prenesená",J166,0)</f>
        <v>0</v>
      </c>
      <c r="BH166" s="259">
        <f>IF(N166="zníž. prenesená",J166,0)</f>
        <v>0</v>
      </c>
      <c r="BI166" s="259">
        <f>IF(N166="nulová",J166,0)</f>
        <v>0</v>
      </c>
      <c r="BJ166" s="14" t="s">
        <v>92</v>
      </c>
      <c r="BK166" s="259">
        <f>ROUND(I166*H166,2)</f>
        <v>0</v>
      </c>
      <c r="BL166" s="14" t="s">
        <v>156</v>
      </c>
      <c r="BM166" s="258" t="s">
        <v>180</v>
      </c>
    </row>
    <row r="167" s="12" customFormat="1" ht="22.8" customHeight="1">
      <c r="A167" s="12"/>
      <c r="B167" s="231"/>
      <c r="C167" s="232"/>
      <c r="D167" s="233" t="s">
        <v>78</v>
      </c>
      <c r="E167" s="244" t="s">
        <v>161</v>
      </c>
      <c r="F167" s="244" t="s">
        <v>181</v>
      </c>
      <c r="G167" s="232"/>
      <c r="H167" s="232"/>
      <c r="I167" s="235"/>
      <c r="J167" s="245">
        <f>BK167</f>
        <v>0</v>
      </c>
      <c r="K167" s="232"/>
      <c r="L167" s="236"/>
      <c r="M167" s="237"/>
      <c r="N167" s="238"/>
      <c r="O167" s="238"/>
      <c r="P167" s="239">
        <f>SUM(P168:P174)</f>
        <v>0</v>
      </c>
      <c r="Q167" s="238"/>
      <c r="R167" s="239">
        <f>SUM(R168:R174)</f>
        <v>4.8856139400000007</v>
      </c>
      <c r="S167" s="238"/>
      <c r="T167" s="240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1" t="s">
        <v>86</v>
      </c>
      <c r="AT167" s="242" t="s">
        <v>78</v>
      </c>
      <c r="AU167" s="242" t="s">
        <v>86</v>
      </c>
      <c r="AY167" s="241" t="s">
        <v>150</v>
      </c>
      <c r="BK167" s="243">
        <f>SUM(BK168:BK174)</f>
        <v>0</v>
      </c>
    </row>
    <row r="168" s="2" customFormat="1" ht="24.15" customHeight="1">
      <c r="A168" s="35"/>
      <c r="B168" s="36"/>
      <c r="C168" s="246" t="s">
        <v>180</v>
      </c>
      <c r="D168" s="246" t="s">
        <v>152</v>
      </c>
      <c r="E168" s="247" t="s">
        <v>182</v>
      </c>
      <c r="F168" s="248" t="s">
        <v>183</v>
      </c>
      <c r="G168" s="249" t="s">
        <v>179</v>
      </c>
      <c r="H168" s="250">
        <v>1.0560000000000001</v>
      </c>
      <c r="I168" s="251"/>
      <c r="J168" s="252">
        <f>ROUND(I168*H168,2)</f>
        <v>0</v>
      </c>
      <c r="K168" s="253"/>
      <c r="L168" s="41"/>
      <c r="M168" s="254" t="s">
        <v>1</v>
      </c>
      <c r="N168" s="255" t="s">
        <v>45</v>
      </c>
      <c r="O168" s="94"/>
      <c r="P168" s="256">
        <f>O168*H168</f>
        <v>0</v>
      </c>
      <c r="Q168" s="256">
        <v>2.2669999999999999</v>
      </c>
      <c r="R168" s="256">
        <f>Q168*H168</f>
        <v>2.3939520000000001</v>
      </c>
      <c r="S168" s="256">
        <v>0</v>
      </c>
      <c r="T168" s="25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8" t="s">
        <v>156</v>
      </c>
      <c r="AT168" s="258" t="s">
        <v>152</v>
      </c>
      <c r="AU168" s="258" t="s">
        <v>92</v>
      </c>
      <c r="AY168" s="14" t="s">
        <v>150</v>
      </c>
      <c r="BE168" s="259">
        <f>IF(N168="základná",J168,0)</f>
        <v>0</v>
      </c>
      <c r="BF168" s="259">
        <f>IF(N168="znížená",J168,0)</f>
        <v>0</v>
      </c>
      <c r="BG168" s="259">
        <f>IF(N168="zákl. prenesená",J168,0)</f>
        <v>0</v>
      </c>
      <c r="BH168" s="259">
        <f>IF(N168="zníž. prenesená",J168,0)</f>
        <v>0</v>
      </c>
      <c r="BI168" s="259">
        <f>IF(N168="nulová",J168,0)</f>
        <v>0</v>
      </c>
      <c r="BJ168" s="14" t="s">
        <v>92</v>
      </c>
      <c r="BK168" s="259">
        <f>ROUND(I168*H168,2)</f>
        <v>0</v>
      </c>
      <c r="BL168" s="14" t="s">
        <v>156</v>
      </c>
      <c r="BM168" s="258" t="s">
        <v>184</v>
      </c>
    </row>
    <row r="169" s="2" customFormat="1" ht="24.15" customHeight="1">
      <c r="A169" s="35"/>
      <c r="B169" s="36"/>
      <c r="C169" s="260" t="s">
        <v>185</v>
      </c>
      <c r="D169" s="260" t="s">
        <v>186</v>
      </c>
      <c r="E169" s="261" t="s">
        <v>187</v>
      </c>
      <c r="F169" s="262" t="s">
        <v>188</v>
      </c>
      <c r="G169" s="263" t="s">
        <v>179</v>
      </c>
      <c r="H169" s="264">
        <v>1.0560000000000001</v>
      </c>
      <c r="I169" s="265"/>
      <c r="J169" s="266">
        <f>ROUND(I169*H169,2)</f>
        <v>0</v>
      </c>
      <c r="K169" s="267"/>
      <c r="L169" s="268"/>
      <c r="M169" s="269" t="s">
        <v>1</v>
      </c>
      <c r="N169" s="270" t="s">
        <v>45</v>
      </c>
      <c r="O169" s="94"/>
      <c r="P169" s="256">
        <f>O169*H169</f>
        <v>0</v>
      </c>
      <c r="Q169" s="256">
        <v>2.1528100000000001</v>
      </c>
      <c r="R169" s="256">
        <f>Q169*H169</f>
        <v>2.2733673600000004</v>
      </c>
      <c r="S169" s="256">
        <v>0</v>
      </c>
      <c r="T169" s="25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8" t="s">
        <v>180</v>
      </c>
      <c r="AT169" s="258" t="s">
        <v>186</v>
      </c>
      <c r="AU169" s="258" t="s">
        <v>92</v>
      </c>
      <c r="AY169" s="14" t="s">
        <v>150</v>
      </c>
      <c r="BE169" s="259">
        <f>IF(N169="základná",J169,0)</f>
        <v>0</v>
      </c>
      <c r="BF169" s="259">
        <f>IF(N169="znížená",J169,0)</f>
        <v>0</v>
      </c>
      <c r="BG169" s="259">
        <f>IF(N169="zákl. prenesená",J169,0)</f>
        <v>0</v>
      </c>
      <c r="BH169" s="259">
        <f>IF(N169="zníž. prenesená",J169,0)</f>
        <v>0</v>
      </c>
      <c r="BI169" s="259">
        <f>IF(N169="nulová",J169,0)</f>
        <v>0</v>
      </c>
      <c r="BJ169" s="14" t="s">
        <v>92</v>
      </c>
      <c r="BK169" s="259">
        <f>ROUND(I169*H169,2)</f>
        <v>0</v>
      </c>
      <c r="BL169" s="14" t="s">
        <v>156</v>
      </c>
      <c r="BM169" s="258" t="s">
        <v>189</v>
      </c>
    </row>
    <row r="170" s="2" customFormat="1" ht="24.15" customHeight="1">
      <c r="A170" s="35"/>
      <c r="B170" s="36"/>
      <c r="C170" s="260" t="s">
        <v>184</v>
      </c>
      <c r="D170" s="260" t="s">
        <v>186</v>
      </c>
      <c r="E170" s="261" t="s">
        <v>190</v>
      </c>
      <c r="F170" s="262" t="s">
        <v>191</v>
      </c>
      <c r="G170" s="263" t="s">
        <v>192</v>
      </c>
      <c r="H170" s="264">
        <v>8</v>
      </c>
      <c r="I170" s="265"/>
      <c r="J170" s="266">
        <f>ROUND(I170*H170,2)</f>
        <v>0</v>
      </c>
      <c r="K170" s="267"/>
      <c r="L170" s="268"/>
      <c r="M170" s="269" t="s">
        <v>1</v>
      </c>
      <c r="N170" s="270" t="s">
        <v>45</v>
      </c>
      <c r="O170" s="94"/>
      <c r="P170" s="256">
        <f>O170*H170</f>
        <v>0</v>
      </c>
      <c r="Q170" s="256">
        <v>0.0052500000000000003</v>
      </c>
      <c r="R170" s="256">
        <f>Q170*H170</f>
        <v>0.042000000000000003</v>
      </c>
      <c r="S170" s="256">
        <v>0</v>
      </c>
      <c r="T170" s="25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8" t="s">
        <v>180</v>
      </c>
      <c r="AT170" s="258" t="s">
        <v>186</v>
      </c>
      <c r="AU170" s="258" t="s">
        <v>92</v>
      </c>
      <c r="AY170" s="14" t="s">
        <v>150</v>
      </c>
      <c r="BE170" s="259">
        <f>IF(N170="základná",J170,0)</f>
        <v>0</v>
      </c>
      <c r="BF170" s="259">
        <f>IF(N170="znížená",J170,0)</f>
        <v>0</v>
      </c>
      <c r="BG170" s="259">
        <f>IF(N170="zákl. prenesená",J170,0)</f>
        <v>0</v>
      </c>
      <c r="BH170" s="259">
        <f>IF(N170="zníž. prenesená",J170,0)</f>
        <v>0</v>
      </c>
      <c r="BI170" s="259">
        <f>IF(N170="nulová",J170,0)</f>
        <v>0</v>
      </c>
      <c r="BJ170" s="14" t="s">
        <v>92</v>
      </c>
      <c r="BK170" s="259">
        <f>ROUND(I170*H170,2)</f>
        <v>0</v>
      </c>
      <c r="BL170" s="14" t="s">
        <v>156</v>
      </c>
      <c r="BM170" s="258" t="s">
        <v>193</v>
      </c>
    </row>
    <row r="171" s="2" customFormat="1" ht="24.15" customHeight="1">
      <c r="A171" s="35"/>
      <c r="B171" s="36"/>
      <c r="C171" s="246" t="s">
        <v>194</v>
      </c>
      <c r="D171" s="246" t="s">
        <v>152</v>
      </c>
      <c r="E171" s="247" t="s">
        <v>195</v>
      </c>
      <c r="F171" s="248" t="s">
        <v>196</v>
      </c>
      <c r="G171" s="249" t="s">
        <v>155</v>
      </c>
      <c r="H171" s="250">
        <v>2.1000000000000001</v>
      </c>
      <c r="I171" s="251"/>
      <c r="J171" s="252">
        <f>ROUND(I171*H171,2)</f>
        <v>0</v>
      </c>
      <c r="K171" s="253"/>
      <c r="L171" s="41"/>
      <c r="M171" s="254" t="s">
        <v>1</v>
      </c>
      <c r="N171" s="255" t="s">
        <v>45</v>
      </c>
      <c r="O171" s="94"/>
      <c r="P171" s="256">
        <f>O171*H171</f>
        <v>0</v>
      </c>
      <c r="Q171" s="256">
        <v>0</v>
      </c>
      <c r="R171" s="256">
        <f>Q171*H171</f>
        <v>0</v>
      </c>
      <c r="S171" s="256">
        <v>0</v>
      </c>
      <c r="T171" s="25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8" t="s">
        <v>156</v>
      </c>
      <c r="AT171" s="258" t="s">
        <v>152</v>
      </c>
      <c r="AU171" s="258" t="s">
        <v>92</v>
      </c>
      <c r="AY171" s="14" t="s">
        <v>150</v>
      </c>
      <c r="BE171" s="259">
        <f>IF(N171="základná",J171,0)</f>
        <v>0</v>
      </c>
      <c r="BF171" s="259">
        <f>IF(N171="znížená",J171,0)</f>
        <v>0</v>
      </c>
      <c r="BG171" s="259">
        <f>IF(N171="zákl. prenesená",J171,0)</f>
        <v>0</v>
      </c>
      <c r="BH171" s="259">
        <f>IF(N171="zníž. prenesená",J171,0)</f>
        <v>0</v>
      </c>
      <c r="BI171" s="259">
        <f>IF(N171="nulová",J171,0)</f>
        <v>0</v>
      </c>
      <c r="BJ171" s="14" t="s">
        <v>92</v>
      </c>
      <c r="BK171" s="259">
        <f>ROUND(I171*H171,2)</f>
        <v>0</v>
      </c>
      <c r="BL171" s="14" t="s">
        <v>156</v>
      </c>
      <c r="BM171" s="258" t="s">
        <v>197</v>
      </c>
    </row>
    <row r="172" s="2" customFormat="1" ht="33" customHeight="1">
      <c r="A172" s="35"/>
      <c r="B172" s="36"/>
      <c r="C172" s="260" t="s">
        <v>198</v>
      </c>
      <c r="D172" s="260" t="s">
        <v>186</v>
      </c>
      <c r="E172" s="261" t="s">
        <v>199</v>
      </c>
      <c r="F172" s="262" t="s">
        <v>200</v>
      </c>
      <c r="G172" s="263" t="s">
        <v>155</v>
      </c>
      <c r="H172" s="264">
        <v>11</v>
      </c>
      <c r="I172" s="265"/>
      <c r="J172" s="266">
        <f>ROUND(I172*H172,2)</f>
        <v>0</v>
      </c>
      <c r="K172" s="267"/>
      <c r="L172" s="268"/>
      <c r="M172" s="269" t="s">
        <v>1</v>
      </c>
      <c r="N172" s="270" t="s">
        <v>45</v>
      </c>
      <c r="O172" s="94"/>
      <c r="P172" s="256">
        <f>O172*H172</f>
        <v>0</v>
      </c>
      <c r="Q172" s="256">
        <v>0.0044400000000000004</v>
      </c>
      <c r="R172" s="256">
        <f>Q172*H172</f>
        <v>0.048840000000000001</v>
      </c>
      <c r="S172" s="256">
        <v>0</v>
      </c>
      <c r="T172" s="25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8" t="s">
        <v>180</v>
      </c>
      <c r="AT172" s="258" t="s">
        <v>186</v>
      </c>
      <c r="AU172" s="258" t="s">
        <v>92</v>
      </c>
      <c r="AY172" s="14" t="s">
        <v>150</v>
      </c>
      <c r="BE172" s="259">
        <f>IF(N172="základná",J172,0)</f>
        <v>0</v>
      </c>
      <c r="BF172" s="259">
        <f>IF(N172="znížená",J172,0)</f>
        <v>0</v>
      </c>
      <c r="BG172" s="259">
        <f>IF(N172="zákl. prenesená",J172,0)</f>
        <v>0</v>
      </c>
      <c r="BH172" s="259">
        <f>IF(N172="zníž. prenesená",J172,0)</f>
        <v>0</v>
      </c>
      <c r="BI172" s="259">
        <f>IF(N172="nulová",J172,0)</f>
        <v>0</v>
      </c>
      <c r="BJ172" s="14" t="s">
        <v>92</v>
      </c>
      <c r="BK172" s="259">
        <f>ROUND(I172*H172,2)</f>
        <v>0</v>
      </c>
      <c r="BL172" s="14" t="s">
        <v>156</v>
      </c>
      <c r="BM172" s="258" t="s">
        <v>201</v>
      </c>
    </row>
    <row r="173" s="2" customFormat="1" ht="21.75" customHeight="1">
      <c r="A173" s="35"/>
      <c r="B173" s="36"/>
      <c r="C173" s="260" t="s">
        <v>202</v>
      </c>
      <c r="D173" s="260" t="s">
        <v>186</v>
      </c>
      <c r="E173" s="261" t="s">
        <v>203</v>
      </c>
      <c r="F173" s="262" t="s">
        <v>204</v>
      </c>
      <c r="G173" s="263" t="s">
        <v>159</v>
      </c>
      <c r="H173" s="264">
        <v>0.017999999999999999</v>
      </c>
      <c r="I173" s="265"/>
      <c r="J173" s="266">
        <f>ROUND(I173*H173,2)</f>
        <v>0</v>
      </c>
      <c r="K173" s="267"/>
      <c r="L173" s="268"/>
      <c r="M173" s="269" t="s">
        <v>1</v>
      </c>
      <c r="N173" s="270" t="s">
        <v>45</v>
      </c>
      <c r="O173" s="94"/>
      <c r="P173" s="256">
        <f>O173*H173</f>
        <v>0</v>
      </c>
      <c r="Q173" s="256">
        <v>1</v>
      </c>
      <c r="R173" s="256">
        <f>Q173*H173</f>
        <v>0.017999999999999999</v>
      </c>
      <c r="S173" s="256">
        <v>0</v>
      </c>
      <c r="T173" s="25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8" t="s">
        <v>180</v>
      </c>
      <c r="AT173" s="258" t="s">
        <v>186</v>
      </c>
      <c r="AU173" s="258" t="s">
        <v>92</v>
      </c>
      <c r="AY173" s="14" t="s">
        <v>150</v>
      </c>
      <c r="BE173" s="259">
        <f>IF(N173="základná",J173,0)</f>
        <v>0</v>
      </c>
      <c r="BF173" s="259">
        <f>IF(N173="znížená",J173,0)</f>
        <v>0</v>
      </c>
      <c r="BG173" s="259">
        <f>IF(N173="zákl. prenesená",J173,0)</f>
        <v>0</v>
      </c>
      <c r="BH173" s="259">
        <f>IF(N173="zníž. prenesená",J173,0)</f>
        <v>0</v>
      </c>
      <c r="BI173" s="259">
        <f>IF(N173="nulová",J173,0)</f>
        <v>0</v>
      </c>
      <c r="BJ173" s="14" t="s">
        <v>92</v>
      </c>
      <c r="BK173" s="259">
        <f>ROUND(I173*H173,2)</f>
        <v>0</v>
      </c>
      <c r="BL173" s="14" t="s">
        <v>156</v>
      </c>
      <c r="BM173" s="258" t="s">
        <v>205</v>
      </c>
    </row>
    <row r="174" s="2" customFormat="1" ht="16.5" customHeight="1">
      <c r="A174" s="35"/>
      <c r="B174" s="36"/>
      <c r="C174" s="246" t="s">
        <v>206</v>
      </c>
      <c r="D174" s="246" t="s">
        <v>152</v>
      </c>
      <c r="E174" s="247" t="s">
        <v>207</v>
      </c>
      <c r="F174" s="248" t="s">
        <v>208</v>
      </c>
      <c r="G174" s="249" t="s">
        <v>159</v>
      </c>
      <c r="H174" s="250">
        <v>0.107</v>
      </c>
      <c r="I174" s="251"/>
      <c r="J174" s="252">
        <f>ROUND(I174*H174,2)</f>
        <v>0</v>
      </c>
      <c r="K174" s="253"/>
      <c r="L174" s="41"/>
      <c r="M174" s="254" t="s">
        <v>1</v>
      </c>
      <c r="N174" s="255" t="s">
        <v>45</v>
      </c>
      <c r="O174" s="94"/>
      <c r="P174" s="256">
        <f>O174*H174</f>
        <v>0</v>
      </c>
      <c r="Q174" s="256">
        <v>1.02294</v>
      </c>
      <c r="R174" s="256">
        <f>Q174*H174</f>
        <v>0.10945458</v>
      </c>
      <c r="S174" s="256">
        <v>0</v>
      </c>
      <c r="T174" s="25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8" t="s">
        <v>156</v>
      </c>
      <c r="AT174" s="258" t="s">
        <v>152</v>
      </c>
      <c r="AU174" s="258" t="s">
        <v>92</v>
      </c>
      <c r="AY174" s="14" t="s">
        <v>150</v>
      </c>
      <c r="BE174" s="259">
        <f>IF(N174="základná",J174,0)</f>
        <v>0</v>
      </c>
      <c r="BF174" s="259">
        <f>IF(N174="znížená",J174,0)</f>
        <v>0</v>
      </c>
      <c r="BG174" s="259">
        <f>IF(N174="zákl. prenesená",J174,0)</f>
        <v>0</v>
      </c>
      <c r="BH174" s="259">
        <f>IF(N174="zníž. prenesená",J174,0)</f>
        <v>0</v>
      </c>
      <c r="BI174" s="259">
        <f>IF(N174="nulová",J174,0)</f>
        <v>0</v>
      </c>
      <c r="BJ174" s="14" t="s">
        <v>92</v>
      </c>
      <c r="BK174" s="259">
        <f>ROUND(I174*H174,2)</f>
        <v>0</v>
      </c>
      <c r="BL174" s="14" t="s">
        <v>156</v>
      </c>
      <c r="BM174" s="258" t="s">
        <v>209</v>
      </c>
    </row>
    <row r="175" s="12" customFormat="1" ht="25.92" customHeight="1">
      <c r="A175" s="12"/>
      <c r="B175" s="231"/>
      <c r="C175" s="232"/>
      <c r="D175" s="233" t="s">
        <v>78</v>
      </c>
      <c r="E175" s="234" t="s">
        <v>210</v>
      </c>
      <c r="F175" s="234" t="s">
        <v>1</v>
      </c>
      <c r="G175" s="232"/>
      <c r="H175" s="232"/>
      <c r="I175" s="235"/>
      <c r="J175" s="205">
        <f>BK175</f>
        <v>0</v>
      </c>
      <c r="K175" s="232"/>
      <c r="L175" s="236"/>
      <c r="M175" s="237"/>
      <c r="N175" s="238"/>
      <c r="O175" s="238"/>
      <c r="P175" s="239">
        <f>P176</f>
        <v>0</v>
      </c>
      <c r="Q175" s="238"/>
      <c r="R175" s="239">
        <f>R176</f>
        <v>0</v>
      </c>
      <c r="S175" s="238"/>
      <c r="T175" s="24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1" t="s">
        <v>86</v>
      </c>
      <c r="AT175" s="242" t="s">
        <v>78</v>
      </c>
      <c r="AU175" s="242" t="s">
        <v>79</v>
      </c>
      <c r="AY175" s="241" t="s">
        <v>150</v>
      </c>
      <c r="BK175" s="243">
        <f>BK176</f>
        <v>0</v>
      </c>
    </row>
    <row r="176" s="12" customFormat="1" ht="22.8" customHeight="1">
      <c r="A176" s="12"/>
      <c r="B176" s="231"/>
      <c r="C176" s="232"/>
      <c r="D176" s="233" t="s">
        <v>78</v>
      </c>
      <c r="E176" s="244" t="s">
        <v>156</v>
      </c>
      <c r="F176" s="244" t="s">
        <v>211</v>
      </c>
      <c r="G176" s="232"/>
      <c r="H176" s="232"/>
      <c r="I176" s="235"/>
      <c r="J176" s="245">
        <f>BK176</f>
        <v>0</v>
      </c>
      <c r="K176" s="232"/>
      <c r="L176" s="236"/>
      <c r="M176" s="237"/>
      <c r="N176" s="238"/>
      <c r="O176" s="238"/>
      <c r="P176" s="239">
        <v>0</v>
      </c>
      <c r="Q176" s="238"/>
      <c r="R176" s="239">
        <v>0</v>
      </c>
      <c r="S176" s="238"/>
      <c r="T176" s="240"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1" t="s">
        <v>86</v>
      </c>
      <c r="AT176" s="242" t="s">
        <v>78</v>
      </c>
      <c r="AU176" s="242" t="s">
        <v>86</v>
      </c>
      <c r="AY176" s="241" t="s">
        <v>150</v>
      </c>
      <c r="BK176" s="243">
        <v>0</v>
      </c>
    </row>
    <row r="177" s="12" customFormat="1" ht="25.92" customHeight="1">
      <c r="A177" s="12"/>
      <c r="B177" s="231"/>
      <c r="C177" s="232"/>
      <c r="D177" s="233" t="s">
        <v>78</v>
      </c>
      <c r="E177" s="234" t="s">
        <v>210</v>
      </c>
      <c r="F177" s="234" t="s">
        <v>1</v>
      </c>
      <c r="G177" s="232"/>
      <c r="H177" s="232"/>
      <c r="I177" s="235"/>
      <c r="J177" s="205">
        <f>BK177</f>
        <v>0</v>
      </c>
      <c r="K177" s="232"/>
      <c r="L177" s="236"/>
      <c r="M177" s="237"/>
      <c r="N177" s="238"/>
      <c r="O177" s="238"/>
      <c r="P177" s="239">
        <f>SUM(P178:P180)</f>
        <v>0</v>
      </c>
      <c r="Q177" s="238"/>
      <c r="R177" s="239">
        <f>SUM(R178:R180)</f>
        <v>0.12991322999999999</v>
      </c>
      <c r="S177" s="238"/>
      <c r="T177" s="240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1" t="s">
        <v>86</v>
      </c>
      <c r="AT177" s="242" t="s">
        <v>78</v>
      </c>
      <c r="AU177" s="242" t="s">
        <v>79</v>
      </c>
      <c r="AY177" s="241" t="s">
        <v>150</v>
      </c>
      <c r="BK177" s="243">
        <f>SUM(BK178:BK180)</f>
        <v>0</v>
      </c>
    </row>
    <row r="178" s="2" customFormat="1" ht="33" customHeight="1">
      <c r="A178" s="35"/>
      <c r="B178" s="36"/>
      <c r="C178" s="246" t="s">
        <v>212</v>
      </c>
      <c r="D178" s="246" t="s">
        <v>152</v>
      </c>
      <c r="E178" s="247" t="s">
        <v>213</v>
      </c>
      <c r="F178" s="248" t="s">
        <v>214</v>
      </c>
      <c r="G178" s="249" t="s">
        <v>155</v>
      </c>
      <c r="H178" s="250">
        <v>2.871</v>
      </c>
      <c r="I178" s="251"/>
      <c r="J178" s="252">
        <f>ROUND(I178*H178,2)</f>
        <v>0</v>
      </c>
      <c r="K178" s="253"/>
      <c r="L178" s="41"/>
      <c r="M178" s="254" t="s">
        <v>1</v>
      </c>
      <c r="N178" s="255" t="s">
        <v>45</v>
      </c>
      <c r="O178" s="94"/>
      <c r="P178" s="256">
        <f>O178*H178</f>
        <v>0</v>
      </c>
      <c r="Q178" s="256">
        <v>0.0049100000000000003</v>
      </c>
      <c r="R178" s="256">
        <f>Q178*H178</f>
        <v>0.014096610000000001</v>
      </c>
      <c r="S178" s="256">
        <v>0</v>
      </c>
      <c r="T178" s="25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8" t="s">
        <v>156</v>
      </c>
      <c r="AT178" s="258" t="s">
        <v>152</v>
      </c>
      <c r="AU178" s="258" t="s">
        <v>86</v>
      </c>
      <c r="AY178" s="14" t="s">
        <v>150</v>
      </c>
      <c r="BE178" s="259">
        <f>IF(N178="základná",J178,0)</f>
        <v>0</v>
      </c>
      <c r="BF178" s="259">
        <f>IF(N178="znížená",J178,0)</f>
        <v>0</v>
      </c>
      <c r="BG178" s="259">
        <f>IF(N178="zákl. prenesená",J178,0)</f>
        <v>0</v>
      </c>
      <c r="BH178" s="259">
        <f>IF(N178="zníž. prenesená",J178,0)</f>
        <v>0</v>
      </c>
      <c r="BI178" s="259">
        <f>IF(N178="nulová",J178,0)</f>
        <v>0</v>
      </c>
      <c r="BJ178" s="14" t="s">
        <v>92</v>
      </c>
      <c r="BK178" s="259">
        <f>ROUND(I178*H178,2)</f>
        <v>0</v>
      </c>
      <c r="BL178" s="14" t="s">
        <v>156</v>
      </c>
      <c r="BM178" s="258" t="s">
        <v>215</v>
      </c>
    </row>
    <row r="179" s="2" customFormat="1" ht="24.15" customHeight="1">
      <c r="A179" s="35"/>
      <c r="B179" s="36"/>
      <c r="C179" s="246" t="s">
        <v>197</v>
      </c>
      <c r="D179" s="246" t="s">
        <v>152</v>
      </c>
      <c r="E179" s="247" t="s">
        <v>216</v>
      </c>
      <c r="F179" s="248" t="s">
        <v>217</v>
      </c>
      <c r="G179" s="249" t="s">
        <v>155</v>
      </c>
      <c r="H179" s="250">
        <v>2.6309999999999998</v>
      </c>
      <c r="I179" s="251"/>
      <c r="J179" s="252">
        <f>ROUND(I179*H179,2)</f>
        <v>0</v>
      </c>
      <c r="K179" s="253"/>
      <c r="L179" s="41"/>
      <c r="M179" s="254" t="s">
        <v>1</v>
      </c>
      <c r="N179" s="255" t="s">
        <v>45</v>
      </c>
      <c r="O179" s="94"/>
      <c r="P179" s="256">
        <f>O179*H179</f>
        <v>0</v>
      </c>
      <c r="Q179" s="256">
        <v>0.044019999999999997</v>
      </c>
      <c r="R179" s="256">
        <f>Q179*H179</f>
        <v>0.11581661999999998</v>
      </c>
      <c r="S179" s="256">
        <v>0</v>
      </c>
      <c r="T179" s="25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8" t="s">
        <v>156</v>
      </c>
      <c r="AT179" s="258" t="s">
        <v>152</v>
      </c>
      <c r="AU179" s="258" t="s">
        <v>86</v>
      </c>
      <c r="AY179" s="14" t="s">
        <v>150</v>
      </c>
      <c r="BE179" s="259">
        <f>IF(N179="základná",J179,0)</f>
        <v>0</v>
      </c>
      <c r="BF179" s="259">
        <f>IF(N179="znížená",J179,0)</f>
        <v>0</v>
      </c>
      <c r="BG179" s="259">
        <f>IF(N179="zákl. prenesená",J179,0)</f>
        <v>0</v>
      </c>
      <c r="BH179" s="259">
        <f>IF(N179="zníž. prenesená",J179,0)</f>
        <v>0</v>
      </c>
      <c r="BI179" s="259">
        <f>IF(N179="nulová",J179,0)</f>
        <v>0</v>
      </c>
      <c r="BJ179" s="14" t="s">
        <v>92</v>
      </c>
      <c r="BK179" s="259">
        <f>ROUND(I179*H179,2)</f>
        <v>0</v>
      </c>
      <c r="BL179" s="14" t="s">
        <v>156</v>
      </c>
      <c r="BM179" s="258" t="s">
        <v>218</v>
      </c>
    </row>
    <row r="180" s="12" customFormat="1" ht="22.8" customHeight="1">
      <c r="A180" s="12"/>
      <c r="B180" s="231"/>
      <c r="C180" s="232"/>
      <c r="D180" s="233" t="s">
        <v>78</v>
      </c>
      <c r="E180" s="244" t="s">
        <v>168</v>
      </c>
      <c r="F180" s="244" t="s">
        <v>219</v>
      </c>
      <c r="G180" s="232"/>
      <c r="H180" s="232"/>
      <c r="I180" s="235"/>
      <c r="J180" s="245">
        <f>BK180</f>
        <v>0</v>
      </c>
      <c r="K180" s="232"/>
      <c r="L180" s="236"/>
      <c r="M180" s="237"/>
      <c r="N180" s="238"/>
      <c r="O180" s="238"/>
      <c r="P180" s="239">
        <v>0</v>
      </c>
      <c r="Q180" s="238"/>
      <c r="R180" s="239">
        <v>0</v>
      </c>
      <c r="S180" s="238"/>
      <c r="T180" s="240"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1" t="s">
        <v>86</v>
      </c>
      <c r="AT180" s="242" t="s">
        <v>78</v>
      </c>
      <c r="AU180" s="242" t="s">
        <v>86</v>
      </c>
      <c r="AY180" s="241" t="s">
        <v>150</v>
      </c>
      <c r="BK180" s="243">
        <v>0</v>
      </c>
    </row>
    <row r="181" s="12" customFormat="1" ht="25.92" customHeight="1">
      <c r="A181" s="12"/>
      <c r="B181" s="231"/>
      <c r="C181" s="232"/>
      <c r="D181" s="233" t="s">
        <v>78</v>
      </c>
      <c r="E181" s="234" t="s">
        <v>210</v>
      </c>
      <c r="F181" s="234" t="s">
        <v>1</v>
      </c>
      <c r="G181" s="232"/>
      <c r="H181" s="232"/>
      <c r="I181" s="235"/>
      <c r="J181" s="205">
        <f>BK181</f>
        <v>0</v>
      </c>
      <c r="K181" s="232"/>
      <c r="L181" s="236"/>
      <c r="M181" s="237"/>
      <c r="N181" s="238"/>
      <c r="O181" s="238"/>
      <c r="P181" s="239">
        <f>P182</f>
        <v>0</v>
      </c>
      <c r="Q181" s="238"/>
      <c r="R181" s="239">
        <f>R182</f>
        <v>4.3524399999999996</v>
      </c>
      <c r="S181" s="238"/>
      <c r="T181" s="240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1" t="s">
        <v>86</v>
      </c>
      <c r="AT181" s="242" t="s">
        <v>78</v>
      </c>
      <c r="AU181" s="242" t="s">
        <v>79</v>
      </c>
      <c r="AY181" s="241" t="s">
        <v>150</v>
      </c>
      <c r="BK181" s="243">
        <f>BK182</f>
        <v>0</v>
      </c>
    </row>
    <row r="182" s="12" customFormat="1" ht="22.8" customHeight="1">
      <c r="A182" s="12"/>
      <c r="B182" s="231"/>
      <c r="C182" s="232"/>
      <c r="D182" s="233" t="s">
        <v>78</v>
      </c>
      <c r="E182" s="244" t="s">
        <v>167</v>
      </c>
      <c r="F182" s="244" t="s">
        <v>220</v>
      </c>
      <c r="G182" s="232"/>
      <c r="H182" s="232"/>
      <c r="I182" s="235"/>
      <c r="J182" s="245">
        <f>BK182</f>
        <v>0</v>
      </c>
      <c r="K182" s="232"/>
      <c r="L182" s="236"/>
      <c r="M182" s="237"/>
      <c r="N182" s="238"/>
      <c r="O182" s="238"/>
      <c r="P182" s="239">
        <f>SUM(P183:P191)</f>
        <v>0</v>
      </c>
      <c r="Q182" s="238"/>
      <c r="R182" s="239">
        <f>SUM(R183:R191)</f>
        <v>4.3524399999999996</v>
      </c>
      <c r="S182" s="238"/>
      <c r="T182" s="240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1" t="s">
        <v>86</v>
      </c>
      <c r="AT182" s="242" t="s">
        <v>78</v>
      </c>
      <c r="AU182" s="242" t="s">
        <v>86</v>
      </c>
      <c r="AY182" s="241" t="s">
        <v>150</v>
      </c>
      <c r="BK182" s="243">
        <f>SUM(BK183:BK191)</f>
        <v>0</v>
      </c>
    </row>
    <row r="183" s="2" customFormat="1" ht="24.15" customHeight="1">
      <c r="A183" s="35"/>
      <c r="B183" s="36"/>
      <c r="C183" s="246" t="s">
        <v>221</v>
      </c>
      <c r="D183" s="246" t="s">
        <v>152</v>
      </c>
      <c r="E183" s="247" t="s">
        <v>222</v>
      </c>
      <c r="F183" s="248" t="s">
        <v>223</v>
      </c>
      <c r="G183" s="249" t="s">
        <v>155</v>
      </c>
      <c r="H183" s="250">
        <v>195</v>
      </c>
      <c r="I183" s="251"/>
      <c r="J183" s="252">
        <f>ROUND(I183*H183,2)</f>
        <v>0</v>
      </c>
      <c r="K183" s="253"/>
      <c r="L183" s="41"/>
      <c r="M183" s="254" t="s">
        <v>1</v>
      </c>
      <c r="N183" s="255" t="s">
        <v>45</v>
      </c>
      <c r="O183" s="94"/>
      <c r="P183" s="256">
        <f>O183*H183</f>
        <v>0</v>
      </c>
      <c r="Q183" s="256">
        <v>0.00382</v>
      </c>
      <c r="R183" s="256">
        <f>Q183*H183</f>
        <v>0.74490000000000001</v>
      </c>
      <c r="S183" s="256">
        <v>0</v>
      </c>
      <c r="T183" s="25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8" t="s">
        <v>156</v>
      </c>
      <c r="AT183" s="258" t="s">
        <v>152</v>
      </c>
      <c r="AU183" s="258" t="s">
        <v>92</v>
      </c>
      <c r="AY183" s="14" t="s">
        <v>150</v>
      </c>
      <c r="BE183" s="259">
        <f>IF(N183="základná",J183,0)</f>
        <v>0</v>
      </c>
      <c r="BF183" s="259">
        <f>IF(N183="znížená",J183,0)</f>
        <v>0</v>
      </c>
      <c r="BG183" s="259">
        <f>IF(N183="zákl. prenesená",J183,0)</f>
        <v>0</v>
      </c>
      <c r="BH183" s="259">
        <f>IF(N183="zníž. prenesená",J183,0)</f>
        <v>0</v>
      </c>
      <c r="BI183" s="259">
        <f>IF(N183="nulová",J183,0)</f>
        <v>0</v>
      </c>
      <c r="BJ183" s="14" t="s">
        <v>92</v>
      </c>
      <c r="BK183" s="259">
        <f>ROUND(I183*H183,2)</f>
        <v>0</v>
      </c>
      <c r="BL183" s="14" t="s">
        <v>156</v>
      </c>
      <c r="BM183" s="258" t="s">
        <v>224</v>
      </c>
    </row>
    <row r="184" s="2" customFormat="1" ht="16.5" customHeight="1">
      <c r="A184" s="35"/>
      <c r="B184" s="36"/>
      <c r="C184" s="246" t="s">
        <v>225</v>
      </c>
      <c r="D184" s="246" t="s">
        <v>152</v>
      </c>
      <c r="E184" s="247" t="s">
        <v>226</v>
      </c>
      <c r="F184" s="248" t="s">
        <v>227</v>
      </c>
      <c r="G184" s="249" t="s">
        <v>228</v>
      </c>
      <c r="H184" s="250">
        <v>6</v>
      </c>
      <c r="I184" s="251"/>
      <c r="J184" s="252">
        <f>ROUND(I184*H184,2)</f>
        <v>0</v>
      </c>
      <c r="K184" s="253"/>
      <c r="L184" s="41"/>
      <c r="M184" s="254" t="s">
        <v>1</v>
      </c>
      <c r="N184" s="255" t="s">
        <v>45</v>
      </c>
      <c r="O184" s="94"/>
      <c r="P184" s="256">
        <f>O184*H184</f>
        <v>0</v>
      </c>
      <c r="Q184" s="256">
        <v>0.0030500000000000002</v>
      </c>
      <c r="R184" s="256">
        <f>Q184*H184</f>
        <v>0.0183</v>
      </c>
      <c r="S184" s="256">
        <v>0</v>
      </c>
      <c r="T184" s="25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8" t="s">
        <v>156</v>
      </c>
      <c r="AT184" s="258" t="s">
        <v>152</v>
      </c>
      <c r="AU184" s="258" t="s">
        <v>92</v>
      </c>
      <c r="AY184" s="14" t="s">
        <v>150</v>
      </c>
      <c r="BE184" s="259">
        <f>IF(N184="základná",J184,0)</f>
        <v>0</v>
      </c>
      <c r="BF184" s="259">
        <f>IF(N184="znížená",J184,0)</f>
        <v>0</v>
      </c>
      <c r="BG184" s="259">
        <f>IF(N184="zákl. prenesená",J184,0)</f>
        <v>0</v>
      </c>
      <c r="BH184" s="259">
        <f>IF(N184="zníž. prenesená",J184,0)</f>
        <v>0</v>
      </c>
      <c r="BI184" s="259">
        <f>IF(N184="nulová",J184,0)</f>
        <v>0</v>
      </c>
      <c r="BJ184" s="14" t="s">
        <v>92</v>
      </c>
      <c r="BK184" s="259">
        <f>ROUND(I184*H184,2)</f>
        <v>0</v>
      </c>
      <c r="BL184" s="14" t="s">
        <v>156</v>
      </c>
      <c r="BM184" s="258" t="s">
        <v>229</v>
      </c>
    </row>
    <row r="185" s="2" customFormat="1" ht="16.5" customHeight="1">
      <c r="A185" s="35"/>
      <c r="B185" s="36"/>
      <c r="C185" s="246" t="s">
        <v>230</v>
      </c>
      <c r="D185" s="246" t="s">
        <v>152</v>
      </c>
      <c r="E185" s="247" t="s">
        <v>231</v>
      </c>
      <c r="F185" s="248" t="s">
        <v>232</v>
      </c>
      <c r="G185" s="249" t="s">
        <v>228</v>
      </c>
      <c r="H185" s="250">
        <v>6</v>
      </c>
      <c r="I185" s="251"/>
      <c r="J185" s="252">
        <f>ROUND(I185*H185,2)</f>
        <v>0</v>
      </c>
      <c r="K185" s="253"/>
      <c r="L185" s="41"/>
      <c r="M185" s="254" t="s">
        <v>1</v>
      </c>
      <c r="N185" s="255" t="s">
        <v>45</v>
      </c>
      <c r="O185" s="94"/>
      <c r="P185" s="256">
        <f>O185*H185</f>
        <v>0</v>
      </c>
      <c r="Q185" s="256">
        <v>0.045440000000000001</v>
      </c>
      <c r="R185" s="256">
        <f>Q185*H185</f>
        <v>0.27263999999999999</v>
      </c>
      <c r="S185" s="256">
        <v>0</v>
      </c>
      <c r="T185" s="25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8" t="s">
        <v>156</v>
      </c>
      <c r="AT185" s="258" t="s">
        <v>152</v>
      </c>
      <c r="AU185" s="258" t="s">
        <v>92</v>
      </c>
      <c r="AY185" s="14" t="s">
        <v>150</v>
      </c>
      <c r="BE185" s="259">
        <f>IF(N185="základná",J185,0)</f>
        <v>0</v>
      </c>
      <c r="BF185" s="259">
        <f>IF(N185="znížená",J185,0)</f>
        <v>0</v>
      </c>
      <c r="BG185" s="259">
        <f>IF(N185="zákl. prenesená",J185,0)</f>
        <v>0</v>
      </c>
      <c r="BH185" s="259">
        <f>IF(N185="zníž. prenesená",J185,0)</f>
        <v>0</v>
      </c>
      <c r="BI185" s="259">
        <f>IF(N185="nulová",J185,0)</f>
        <v>0</v>
      </c>
      <c r="BJ185" s="14" t="s">
        <v>92</v>
      </c>
      <c r="BK185" s="259">
        <f>ROUND(I185*H185,2)</f>
        <v>0</v>
      </c>
      <c r="BL185" s="14" t="s">
        <v>156</v>
      </c>
      <c r="BM185" s="258" t="s">
        <v>233</v>
      </c>
    </row>
    <row r="186" s="2" customFormat="1" ht="24.15" customHeight="1">
      <c r="A186" s="35"/>
      <c r="B186" s="36"/>
      <c r="C186" s="246" t="s">
        <v>7</v>
      </c>
      <c r="D186" s="246" t="s">
        <v>152</v>
      </c>
      <c r="E186" s="247" t="s">
        <v>234</v>
      </c>
      <c r="F186" s="248" t="s">
        <v>235</v>
      </c>
      <c r="G186" s="249" t="s">
        <v>155</v>
      </c>
      <c r="H186" s="250">
        <v>240</v>
      </c>
      <c r="I186" s="251"/>
      <c r="J186" s="252">
        <f>ROUND(I186*H186,2)</f>
        <v>0</v>
      </c>
      <c r="K186" s="253"/>
      <c r="L186" s="41"/>
      <c r="M186" s="254" t="s">
        <v>1</v>
      </c>
      <c r="N186" s="255" t="s">
        <v>45</v>
      </c>
      <c r="O186" s="94"/>
      <c r="P186" s="256">
        <f>O186*H186</f>
        <v>0</v>
      </c>
      <c r="Q186" s="256">
        <v>0.01089</v>
      </c>
      <c r="R186" s="256">
        <f>Q186*H186</f>
        <v>2.6135999999999999</v>
      </c>
      <c r="S186" s="256">
        <v>0</v>
      </c>
      <c r="T186" s="25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8" t="s">
        <v>156</v>
      </c>
      <c r="AT186" s="258" t="s">
        <v>152</v>
      </c>
      <c r="AU186" s="258" t="s">
        <v>92</v>
      </c>
      <c r="AY186" s="14" t="s">
        <v>150</v>
      </c>
      <c r="BE186" s="259">
        <f>IF(N186="základná",J186,0)</f>
        <v>0</v>
      </c>
      <c r="BF186" s="259">
        <f>IF(N186="znížená",J186,0)</f>
        <v>0</v>
      </c>
      <c r="BG186" s="259">
        <f>IF(N186="zákl. prenesená",J186,0)</f>
        <v>0</v>
      </c>
      <c r="BH186" s="259">
        <f>IF(N186="zníž. prenesená",J186,0)</f>
        <v>0</v>
      </c>
      <c r="BI186" s="259">
        <f>IF(N186="nulová",J186,0)</f>
        <v>0</v>
      </c>
      <c r="BJ186" s="14" t="s">
        <v>92</v>
      </c>
      <c r="BK186" s="259">
        <f>ROUND(I186*H186,2)</f>
        <v>0</v>
      </c>
      <c r="BL186" s="14" t="s">
        <v>156</v>
      </c>
      <c r="BM186" s="258" t="s">
        <v>236</v>
      </c>
    </row>
    <row r="187" s="2" customFormat="1" ht="21.75" customHeight="1">
      <c r="A187" s="35"/>
      <c r="B187" s="36"/>
      <c r="C187" s="246" t="s">
        <v>237</v>
      </c>
      <c r="D187" s="246" t="s">
        <v>152</v>
      </c>
      <c r="E187" s="247" t="s">
        <v>238</v>
      </c>
      <c r="F187" s="248" t="s">
        <v>239</v>
      </c>
      <c r="G187" s="249" t="s">
        <v>155</v>
      </c>
      <c r="H187" s="250">
        <v>20</v>
      </c>
      <c r="I187" s="251"/>
      <c r="J187" s="252">
        <f>ROUND(I187*H187,2)</f>
        <v>0</v>
      </c>
      <c r="K187" s="253"/>
      <c r="L187" s="41"/>
      <c r="M187" s="254" t="s">
        <v>1</v>
      </c>
      <c r="N187" s="255" t="s">
        <v>45</v>
      </c>
      <c r="O187" s="94"/>
      <c r="P187" s="256">
        <f>O187*H187</f>
        <v>0</v>
      </c>
      <c r="Q187" s="256">
        <v>0.0072300000000000003</v>
      </c>
      <c r="R187" s="256">
        <f>Q187*H187</f>
        <v>0.14460000000000001</v>
      </c>
      <c r="S187" s="256">
        <v>0</v>
      </c>
      <c r="T187" s="25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8" t="s">
        <v>156</v>
      </c>
      <c r="AT187" s="258" t="s">
        <v>152</v>
      </c>
      <c r="AU187" s="258" t="s">
        <v>92</v>
      </c>
      <c r="AY187" s="14" t="s">
        <v>150</v>
      </c>
      <c r="BE187" s="259">
        <f>IF(N187="základná",J187,0)</f>
        <v>0</v>
      </c>
      <c r="BF187" s="259">
        <f>IF(N187="znížená",J187,0)</f>
        <v>0</v>
      </c>
      <c r="BG187" s="259">
        <f>IF(N187="zákl. prenesená",J187,0)</f>
        <v>0</v>
      </c>
      <c r="BH187" s="259">
        <f>IF(N187="zníž. prenesená",J187,0)</f>
        <v>0</v>
      </c>
      <c r="BI187" s="259">
        <f>IF(N187="nulová",J187,0)</f>
        <v>0</v>
      </c>
      <c r="BJ187" s="14" t="s">
        <v>92</v>
      </c>
      <c r="BK187" s="259">
        <f>ROUND(I187*H187,2)</f>
        <v>0</v>
      </c>
      <c r="BL187" s="14" t="s">
        <v>156</v>
      </c>
      <c r="BM187" s="258" t="s">
        <v>240</v>
      </c>
    </row>
    <row r="188" s="2" customFormat="1" ht="16.5" customHeight="1">
      <c r="A188" s="35"/>
      <c r="B188" s="36"/>
      <c r="C188" s="246" t="s">
        <v>241</v>
      </c>
      <c r="D188" s="246" t="s">
        <v>152</v>
      </c>
      <c r="E188" s="247" t="s">
        <v>242</v>
      </c>
      <c r="F188" s="248" t="s">
        <v>243</v>
      </c>
      <c r="G188" s="249" t="s">
        <v>244</v>
      </c>
      <c r="H188" s="250">
        <v>40</v>
      </c>
      <c r="I188" s="251"/>
      <c r="J188" s="252">
        <f>ROUND(I188*H188,2)</f>
        <v>0</v>
      </c>
      <c r="K188" s="253"/>
      <c r="L188" s="41"/>
      <c r="M188" s="254" t="s">
        <v>1</v>
      </c>
      <c r="N188" s="255" t="s">
        <v>45</v>
      </c>
      <c r="O188" s="94"/>
      <c r="P188" s="256">
        <f>O188*H188</f>
        <v>0</v>
      </c>
      <c r="Q188" s="256">
        <v>0.0028</v>
      </c>
      <c r="R188" s="256">
        <f>Q188*H188</f>
        <v>0.112</v>
      </c>
      <c r="S188" s="256">
        <v>0</v>
      </c>
      <c r="T188" s="25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8" t="s">
        <v>156</v>
      </c>
      <c r="AT188" s="258" t="s">
        <v>152</v>
      </c>
      <c r="AU188" s="258" t="s">
        <v>92</v>
      </c>
      <c r="AY188" s="14" t="s">
        <v>150</v>
      </c>
      <c r="BE188" s="259">
        <f>IF(N188="základná",J188,0)</f>
        <v>0</v>
      </c>
      <c r="BF188" s="259">
        <f>IF(N188="znížená",J188,0)</f>
        <v>0</v>
      </c>
      <c r="BG188" s="259">
        <f>IF(N188="zákl. prenesená",J188,0)</f>
        <v>0</v>
      </c>
      <c r="BH188" s="259">
        <f>IF(N188="zníž. prenesená",J188,0)</f>
        <v>0</v>
      </c>
      <c r="BI188" s="259">
        <f>IF(N188="nulová",J188,0)</f>
        <v>0</v>
      </c>
      <c r="BJ188" s="14" t="s">
        <v>92</v>
      </c>
      <c r="BK188" s="259">
        <f>ROUND(I188*H188,2)</f>
        <v>0</v>
      </c>
      <c r="BL188" s="14" t="s">
        <v>156</v>
      </c>
      <c r="BM188" s="258" t="s">
        <v>245</v>
      </c>
    </row>
    <row r="189" s="2" customFormat="1" ht="16.5" customHeight="1">
      <c r="A189" s="35"/>
      <c r="B189" s="36"/>
      <c r="C189" s="246" t="s">
        <v>246</v>
      </c>
      <c r="D189" s="246" t="s">
        <v>152</v>
      </c>
      <c r="E189" s="247" t="s">
        <v>247</v>
      </c>
      <c r="F189" s="248" t="s">
        <v>248</v>
      </c>
      <c r="G189" s="249" t="s">
        <v>155</v>
      </c>
      <c r="H189" s="250">
        <v>18</v>
      </c>
      <c r="I189" s="251"/>
      <c r="J189" s="252">
        <f>ROUND(I189*H189,2)</f>
        <v>0</v>
      </c>
      <c r="K189" s="253"/>
      <c r="L189" s="41"/>
      <c r="M189" s="254" t="s">
        <v>1</v>
      </c>
      <c r="N189" s="255" t="s">
        <v>45</v>
      </c>
      <c r="O189" s="94"/>
      <c r="P189" s="256">
        <f>O189*H189</f>
        <v>0</v>
      </c>
      <c r="Q189" s="256">
        <v>0</v>
      </c>
      <c r="R189" s="256">
        <f>Q189*H189</f>
        <v>0</v>
      </c>
      <c r="S189" s="256">
        <v>0</v>
      </c>
      <c r="T189" s="25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8" t="s">
        <v>156</v>
      </c>
      <c r="AT189" s="258" t="s">
        <v>152</v>
      </c>
      <c r="AU189" s="258" t="s">
        <v>92</v>
      </c>
      <c r="AY189" s="14" t="s">
        <v>150</v>
      </c>
      <c r="BE189" s="259">
        <f>IF(N189="základná",J189,0)</f>
        <v>0</v>
      </c>
      <c r="BF189" s="259">
        <f>IF(N189="znížená",J189,0)</f>
        <v>0</v>
      </c>
      <c r="BG189" s="259">
        <f>IF(N189="zákl. prenesená",J189,0)</f>
        <v>0</v>
      </c>
      <c r="BH189" s="259">
        <f>IF(N189="zníž. prenesená",J189,0)</f>
        <v>0</v>
      </c>
      <c r="BI189" s="259">
        <f>IF(N189="nulová",J189,0)</f>
        <v>0</v>
      </c>
      <c r="BJ189" s="14" t="s">
        <v>92</v>
      </c>
      <c r="BK189" s="259">
        <f>ROUND(I189*H189,2)</f>
        <v>0</v>
      </c>
      <c r="BL189" s="14" t="s">
        <v>156</v>
      </c>
      <c r="BM189" s="258" t="s">
        <v>249</v>
      </c>
    </row>
    <row r="190" s="2" customFormat="1" ht="16.5" customHeight="1">
      <c r="A190" s="35"/>
      <c r="B190" s="36"/>
      <c r="C190" s="246" t="s">
        <v>209</v>
      </c>
      <c r="D190" s="246" t="s">
        <v>152</v>
      </c>
      <c r="E190" s="247" t="s">
        <v>250</v>
      </c>
      <c r="F190" s="248" t="s">
        <v>251</v>
      </c>
      <c r="G190" s="249" t="s">
        <v>155</v>
      </c>
      <c r="H190" s="250">
        <v>18</v>
      </c>
      <c r="I190" s="251"/>
      <c r="J190" s="252">
        <f>ROUND(I190*H190,2)</f>
        <v>0</v>
      </c>
      <c r="K190" s="253"/>
      <c r="L190" s="41"/>
      <c r="M190" s="254" t="s">
        <v>1</v>
      </c>
      <c r="N190" s="255" t="s">
        <v>45</v>
      </c>
      <c r="O190" s="94"/>
      <c r="P190" s="256">
        <f>O190*H190</f>
        <v>0</v>
      </c>
      <c r="Q190" s="256">
        <v>0</v>
      </c>
      <c r="R190" s="256">
        <f>Q190*H190</f>
        <v>0</v>
      </c>
      <c r="S190" s="256">
        <v>0</v>
      </c>
      <c r="T190" s="25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8" t="s">
        <v>156</v>
      </c>
      <c r="AT190" s="258" t="s">
        <v>152</v>
      </c>
      <c r="AU190" s="258" t="s">
        <v>92</v>
      </c>
      <c r="AY190" s="14" t="s">
        <v>150</v>
      </c>
      <c r="BE190" s="259">
        <f>IF(N190="základná",J190,0)</f>
        <v>0</v>
      </c>
      <c r="BF190" s="259">
        <f>IF(N190="znížená",J190,0)</f>
        <v>0</v>
      </c>
      <c r="BG190" s="259">
        <f>IF(N190="zákl. prenesená",J190,0)</f>
        <v>0</v>
      </c>
      <c r="BH190" s="259">
        <f>IF(N190="zníž. prenesená",J190,0)</f>
        <v>0</v>
      </c>
      <c r="BI190" s="259">
        <f>IF(N190="nulová",J190,0)</f>
        <v>0</v>
      </c>
      <c r="BJ190" s="14" t="s">
        <v>92</v>
      </c>
      <c r="BK190" s="259">
        <f>ROUND(I190*H190,2)</f>
        <v>0</v>
      </c>
      <c r="BL190" s="14" t="s">
        <v>156</v>
      </c>
      <c r="BM190" s="258" t="s">
        <v>252</v>
      </c>
    </row>
    <row r="191" s="2" customFormat="1" ht="16.5" customHeight="1">
      <c r="A191" s="35"/>
      <c r="B191" s="36"/>
      <c r="C191" s="246" t="s">
        <v>253</v>
      </c>
      <c r="D191" s="246" t="s">
        <v>152</v>
      </c>
      <c r="E191" s="247" t="s">
        <v>254</v>
      </c>
      <c r="F191" s="248" t="s">
        <v>255</v>
      </c>
      <c r="G191" s="249" t="s">
        <v>155</v>
      </c>
      <c r="H191" s="250">
        <v>18</v>
      </c>
      <c r="I191" s="251"/>
      <c r="J191" s="252">
        <f>ROUND(I191*H191,2)</f>
        <v>0</v>
      </c>
      <c r="K191" s="253"/>
      <c r="L191" s="41"/>
      <c r="M191" s="254" t="s">
        <v>1</v>
      </c>
      <c r="N191" s="255" t="s">
        <v>45</v>
      </c>
      <c r="O191" s="94"/>
      <c r="P191" s="256">
        <f>O191*H191</f>
        <v>0</v>
      </c>
      <c r="Q191" s="256">
        <v>0.024799999999999999</v>
      </c>
      <c r="R191" s="256">
        <f>Q191*H191</f>
        <v>0.44639999999999996</v>
      </c>
      <c r="S191" s="256">
        <v>0</v>
      </c>
      <c r="T191" s="25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8" t="s">
        <v>156</v>
      </c>
      <c r="AT191" s="258" t="s">
        <v>152</v>
      </c>
      <c r="AU191" s="258" t="s">
        <v>92</v>
      </c>
      <c r="AY191" s="14" t="s">
        <v>150</v>
      </c>
      <c r="BE191" s="259">
        <f>IF(N191="základná",J191,0)</f>
        <v>0</v>
      </c>
      <c r="BF191" s="259">
        <f>IF(N191="znížená",J191,0)</f>
        <v>0</v>
      </c>
      <c r="BG191" s="259">
        <f>IF(N191="zákl. prenesená",J191,0)</f>
        <v>0</v>
      </c>
      <c r="BH191" s="259">
        <f>IF(N191="zníž. prenesená",J191,0)</f>
        <v>0</v>
      </c>
      <c r="BI191" s="259">
        <f>IF(N191="nulová",J191,0)</f>
        <v>0</v>
      </c>
      <c r="BJ191" s="14" t="s">
        <v>92</v>
      </c>
      <c r="BK191" s="259">
        <f>ROUND(I191*H191,2)</f>
        <v>0</v>
      </c>
      <c r="BL191" s="14" t="s">
        <v>156</v>
      </c>
      <c r="BM191" s="258" t="s">
        <v>256</v>
      </c>
    </row>
    <row r="192" s="12" customFormat="1" ht="25.92" customHeight="1">
      <c r="A192" s="12"/>
      <c r="B192" s="231"/>
      <c r="C192" s="232"/>
      <c r="D192" s="233" t="s">
        <v>78</v>
      </c>
      <c r="E192" s="234" t="s">
        <v>210</v>
      </c>
      <c r="F192" s="234" t="s">
        <v>1</v>
      </c>
      <c r="G192" s="232"/>
      <c r="H192" s="232"/>
      <c r="I192" s="235"/>
      <c r="J192" s="205">
        <f>BK192</f>
        <v>0</v>
      </c>
      <c r="K192" s="232"/>
      <c r="L192" s="236"/>
      <c r="M192" s="237"/>
      <c r="N192" s="238"/>
      <c r="O192" s="238"/>
      <c r="P192" s="239">
        <f>P193</f>
        <v>0</v>
      </c>
      <c r="Q192" s="238"/>
      <c r="R192" s="239">
        <f>R193</f>
        <v>0</v>
      </c>
      <c r="S192" s="238"/>
      <c r="T192" s="240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1" t="s">
        <v>86</v>
      </c>
      <c r="AT192" s="242" t="s">
        <v>78</v>
      </c>
      <c r="AU192" s="242" t="s">
        <v>79</v>
      </c>
      <c r="AY192" s="241" t="s">
        <v>150</v>
      </c>
      <c r="BK192" s="243">
        <f>BK193</f>
        <v>0</v>
      </c>
    </row>
    <row r="193" s="12" customFormat="1" ht="22.8" customHeight="1">
      <c r="A193" s="12"/>
      <c r="B193" s="231"/>
      <c r="C193" s="232"/>
      <c r="D193" s="233" t="s">
        <v>78</v>
      </c>
      <c r="E193" s="244" t="s">
        <v>180</v>
      </c>
      <c r="F193" s="244" t="s">
        <v>257</v>
      </c>
      <c r="G193" s="232"/>
      <c r="H193" s="232"/>
      <c r="I193" s="235"/>
      <c r="J193" s="245">
        <f>BK193</f>
        <v>0</v>
      </c>
      <c r="K193" s="232"/>
      <c r="L193" s="236"/>
      <c r="M193" s="237"/>
      <c r="N193" s="238"/>
      <c r="O193" s="238"/>
      <c r="P193" s="239">
        <f>P194</f>
        <v>0</v>
      </c>
      <c r="Q193" s="238"/>
      <c r="R193" s="239">
        <f>R194</f>
        <v>0</v>
      </c>
      <c r="S193" s="238"/>
      <c r="T193" s="240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1" t="s">
        <v>86</v>
      </c>
      <c r="AT193" s="242" t="s">
        <v>78</v>
      </c>
      <c r="AU193" s="242" t="s">
        <v>86</v>
      </c>
      <c r="AY193" s="241" t="s">
        <v>150</v>
      </c>
      <c r="BK193" s="243">
        <f>BK194</f>
        <v>0</v>
      </c>
    </row>
    <row r="194" s="2" customFormat="1" ht="24.15" customHeight="1">
      <c r="A194" s="35"/>
      <c r="B194" s="36"/>
      <c r="C194" s="246" t="s">
        <v>215</v>
      </c>
      <c r="D194" s="246" t="s">
        <v>152</v>
      </c>
      <c r="E194" s="247" t="s">
        <v>258</v>
      </c>
      <c r="F194" s="248" t="s">
        <v>259</v>
      </c>
      <c r="G194" s="249" t="s">
        <v>260</v>
      </c>
      <c r="H194" s="250">
        <v>1</v>
      </c>
      <c r="I194" s="251"/>
      <c r="J194" s="252">
        <f>ROUND(I194*H194,2)</f>
        <v>0</v>
      </c>
      <c r="K194" s="253"/>
      <c r="L194" s="41"/>
      <c r="M194" s="254" t="s">
        <v>1</v>
      </c>
      <c r="N194" s="255" t="s">
        <v>45</v>
      </c>
      <c r="O194" s="94"/>
      <c r="P194" s="256">
        <f>O194*H194</f>
        <v>0</v>
      </c>
      <c r="Q194" s="256">
        <v>0</v>
      </c>
      <c r="R194" s="256">
        <f>Q194*H194</f>
        <v>0</v>
      </c>
      <c r="S194" s="256">
        <v>0</v>
      </c>
      <c r="T194" s="25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8" t="s">
        <v>156</v>
      </c>
      <c r="AT194" s="258" t="s">
        <v>152</v>
      </c>
      <c r="AU194" s="258" t="s">
        <v>92</v>
      </c>
      <c r="AY194" s="14" t="s">
        <v>150</v>
      </c>
      <c r="BE194" s="259">
        <f>IF(N194="základná",J194,0)</f>
        <v>0</v>
      </c>
      <c r="BF194" s="259">
        <f>IF(N194="znížená",J194,0)</f>
        <v>0</v>
      </c>
      <c r="BG194" s="259">
        <f>IF(N194="zákl. prenesená",J194,0)</f>
        <v>0</v>
      </c>
      <c r="BH194" s="259">
        <f>IF(N194="zníž. prenesená",J194,0)</f>
        <v>0</v>
      </c>
      <c r="BI194" s="259">
        <f>IF(N194="nulová",J194,0)</f>
        <v>0</v>
      </c>
      <c r="BJ194" s="14" t="s">
        <v>92</v>
      </c>
      <c r="BK194" s="259">
        <f>ROUND(I194*H194,2)</f>
        <v>0</v>
      </c>
      <c r="BL194" s="14" t="s">
        <v>156</v>
      </c>
      <c r="BM194" s="258" t="s">
        <v>261</v>
      </c>
    </row>
    <row r="195" s="12" customFormat="1" ht="25.92" customHeight="1">
      <c r="A195" s="12"/>
      <c r="B195" s="231"/>
      <c r="C195" s="232"/>
      <c r="D195" s="233" t="s">
        <v>78</v>
      </c>
      <c r="E195" s="234" t="s">
        <v>210</v>
      </c>
      <c r="F195" s="234" t="s">
        <v>1</v>
      </c>
      <c r="G195" s="232"/>
      <c r="H195" s="232"/>
      <c r="I195" s="235"/>
      <c r="J195" s="205">
        <f>BK195</f>
        <v>0</v>
      </c>
      <c r="K195" s="232"/>
      <c r="L195" s="236"/>
      <c r="M195" s="237"/>
      <c r="N195" s="238"/>
      <c r="O195" s="238"/>
      <c r="P195" s="239">
        <f>P196</f>
        <v>0</v>
      </c>
      <c r="Q195" s="238"/>
      <c r="R195" s="239">
        <f>R196</f>
        <v>1.0212980000000003</v>
      </c>
      <c r="S195" s="238"/>
      <c r="T195" s="240">
        <f>T196</f>
        <v>3.5699999999999998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1" t="s">
        <v>86</v>
      </c>
      <c r="AT195" s="242" t="s">
        <v>78</v>
      </c>
      <c r="AU195" s="242" t="s">
        <v>79</v>
      </c>
      <c r="AY195" s="241" t="s">
        <v>150</v>
      </c>
      <c r="BK195" s="243">
        <f>BK196</f>
        <v>0</v>
      </c>
    </row>
    <row r="196" s="12" customFormat="1" ht="22.8" customHeight="1">
      <c r="A196" s="12"/>
      <c r="B196" s="231"/>
      <c r="C196" s="232"/>
      <c r="D196" s="233" t="s">
        <v>78</v>
      </c>
      <c r="E196" s="244" t="s">
        <v>185</v>
      </c>
      <c r="F196" s="244" t="s">
        <v>262</v>
      </c>
      <c r="G196" s="232"/>
      <c r="H196" s="232"/>
      <c r="I196" s="235"/>
      <c r="J196" s="245">
        <f>BK196</f>
        <v>0</v>
      </c>
      <c r="K196" s="232"/>
      <c r="L196" s="236"/>
      <c r="M196" s="237"/>
      <c r="N196" s="238"/>
      <c r="O196" s="238"/>
      <c r="P196" s="239">
        <f>SUM(P197:P215)</f>
        <v>0</v>
      </c>
      <c r="Q196" s="238"/>
      <c r="R196" s="239">
        <f>SUM(R197:R215)</f>
        <v>1.0212980000000003</v>
      </c>
      <c r="S196" s="238"/>
      <c r="T196" s="240">
        <f>SUM(T197:T215)</f>
        <v>3.5699999999999998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41" t="s">
        <v>86</v>
      </c>
      <c r="AT196" s="242" t="s">
        <v>78</v>
      </c>
      <c r="AU196" s="242" t="s">
        <v>86</v>
      </c>
      <c r="AY196" s="241" t="s">
        <v>150</v>
      </c>
      <c r="BK196" s="243">
        <f>SUM(BK197:BK215)</f>
        <v>0</v>
      </c>
    </row>
    <row r="197" s="2" customFormat="1" ht="24.15" customHeight="1">
      <c r="A197" s="35"/>
      <c r="B197" s="36"/>
      <c r="C197" s="246" t="s">
        <v>263</v>
      </c>
      <c r="D197" s="246" t="s">
        <v>152</v>
      </c>
      <c r="E197" s="247" t="s">
        <v>264</v>
      </c>
      <c r="F197" s="248" t="s">
        <v>265</v>
      </c>
      <c r="G197" s="249" t="s">
        <v>155</v>
      </c>
      <c r="H197" s="250">
        <v>385</v>
      </c>
      <c r="I197" s="251"/>
      <c r="J197" s="252">
        <f>ROUND(I197*H197,2)</f>
        <v>0</v>
      </c>
      <c r="K197" s="253"/>
      <c r="L197" s="41"/>
      <c r="M197" s="254" t="s">
        <v>1</v>
      </c>
      <c r="N197" s="255" t="s">
        <v>45</v>
      </c>
      <c r="O197" s="94"/>
      <c r="P197" s="256">
        <f>O197*H197</f>
        <v>0</v>
      </c>
      <c r="Q197" s="256">
        <v>5.0000000000000002E-05</v>
      </c>
      <c r="R197" s="256">
        <f>Q197*H197</f>
        <v>0.01925</v>
      </c>
      <c r="S197" s="256">
        <v>0</v>
      </c>
      <c r="T197" s="25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8" t="s">
        <v>156</v>
      </c>
      <c r="AT197" s="258" t="s">
        <v>152</v>
      </c>
      <c r="AU197" s="258" t="s">
        <v>92</v>
      </c>
      <c r="AY197" s="14" t="s">
        <v>150</v>
      </c>
      <c r="BE197" s="259">
        <f>IF(N197="základná",J197,0)</f>
        <v>0</v>
      </c>
      <c r="BF197" s="259">
        <f>IF(N197="znížená",J197,0)</f>
        <v>0</v>
      </c>
      <c r="BG197" s="259">
        <f>IF(N197="zákl. prenesená",J197,0)</f>
        <v>0</v>
      </c>
      <c r="BH197" s="259">
        <f>IF(N197="zníž. prenesená",J197,0)</f>
        <v>0</v>
      </c>
      <c r="BI197" s="259">
        <f>IF(N197="nulová",J197,0)</f>
        <v>0</v>
      </c>
      <c r="BJ197" s="14" t="s">
        <v>92</v>
      </c>
      <c r="BK197" s="259">
        <f>ROUND(I197*H197,2)</f>
        <v>0</v>
      </c>
      <c r="BL197" s="14" t="s">
        <v>156</v>
      </c>
      <c r="BM197" s="258" t="s">
        <v>266</v>
      </c>
    </row>
    <row r="198" s="2" customFormat="1" ht="24.15" customHeight="1">
      <c r="A198" s="35"/>
      <c r="B198" s="36"/>
      <c r="C198" s="246" t="s">
        <v>218</v>
      </c>
      <c r="D198" s="246" t="s">
        <v>152</v>
      </c>
      <c r="E198" s="247" t="s">
        <v>267</v>
      </c>
      <c r="F198" s="248" t="s">
        <v>268</v>
      </c>
      <c r="G198" s="249" t="s">
        <v>244</v>
      </c>
      <c r="H198" s="250">
        <v>2.2000000000000002</v>
      </c>
      <c r="I198" s="251"/>
      <c r="J198" s="252">
        <f>ROUND(I198*H198,2)</f>
        <v>0</v>
      </c>
      <c r="K198" s="253"/>
      <c r="L198" s="41"/>
      <c r="M198" s="254" t="s">
        <v>1</v>
      </c>
      <c r="N198" s="255" t="s">
        <v>45</v>
      </c>
      <c r="O198" s="94"/>
      <c r="P198" s="256">
        <f>O198*H198</f>
        <v>0</v>
      </c>
      <c r="Q198" s="256">
        <v>9.0000000000000006E-05</v>
      </c>
      <c r="R198" s="256">
        <f>Q198*H198</f>
        <v>0.00019800000000000002</v>
      </c>
      <c r="S198" s="256">
        <v>0</v>
      </c>
      <c r="T198" s="25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8" t="s">
        <v>156</v>
      </c>
      <c r="AT198" s="258" t="s">
        <v>152</v>
      </c>
      <c r="AU198" s="258" t="s">
        <v>92</v>
      </c>
      <c r="AY198" s="14" t="s">
        <v>150</v>
      </c>
      <c r="BE198" s="259">
        <f>IF(N198="základná",J198,0)</f>
        <v>0</v>
      </c>
      <c r="BF198" s="259">
        <f>IF(N198="znížená",J198,0)</f>
        <v>0</v>
      </c>
      <c r="BG198" s="259">
        <f>IF(N198="zákl. prenesená",J198,0)</f>
        <v>0</v>
      </c>
      <c r="BH198" s="259">
        <f>IF(N198="zníž. prenesená",J198,0)</f>
        <v>0</v>
      </c>
      <c r="BI198" s="259">
        <f>IF(N198="nulová",J198,0)</f>
        <v>0</v>
      </c>
      <c r="BJ198" s="14" t="s">
        <v>92</v>
      </c>
      <c r="BK198" s="259">
        <f>ROUND(I198*H198,2)</f>
        <v>0</v>
      </c>
      <c r="BL198" s="14" t="s">
        <v>156</v>
      </c>
      <c r="BM198" s="258" t="s">
        <v>269</v>
      </c>
    </row>
    <row r="199" s="2" customFormat="1" ht="21.75" customHeight="1">
      <c r="A199" s="35"/>
      <c r="B199" s="36"/>
      <c r="C199" s="246" t="s">
        <v>270</v>
      </c>
      <c r="D199" s="246" t="s">
        <v>152</v>
      </c>
      <c r="E199" s="247" t="s">
        <v>271</v>
      </c>
      <c r="F199" s="248" t="s">
        <v>272</v>
      </c>
      <c r="G199" s="249" t="s">
        <v>155</v>
      </c>
      <c r="H199" s="250">
        <v>160</v>
      </c>
      <c r="I199" s="251"/>
      <c r="J199" s="252">
        <f>ROUND(I199*H199,2)</f>
        <v>0</v>
      </c>
      <c r="K199" s="253"/>
      <c r="L199" s="41"/>
      <c r="M199" s="254" t="s">
        <v>1</v>
      </c>
      <c r="N199" s="255" t="s">
        <v>45</v>
      </c>
      <c r="O199" s="94"/>
      <c r="P199" s="256">
        <f>O199*H199</f>
        <v>0</v>
      </c>
      <c r="Q199" s="256">
        <v>0.0019200000000000001</v>
      </c>
      <c r="R199" s="256">
        <f>Q199*H199</f>
        <v>0.30720000000000003</v>
      </c>
      <c r="S199" s="256">
        <v>0</v>
      </c>
      <c r="T199" s="25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8" t="s">
        <v>156</v>
      </c>
      <c r="AT199" s="258" t="s">
        <v>152</v>
      </c>
      <c r="AU199" s="258" t="s">
        <v>92</v>
      </c>
      <c r="AY199" s="14" t="s">
        <v>150</v>
      </c>
      <c r="BE199" s="259">
        <f>IF(N199="základná",J199,0)</f>
        <v>0</v>
      </c>
      <c r="BF199" s="259">
        <f>IF(N199="znížená",J199,0)</f>
        <v>0</v>
      </c>
      <c r="BG199" s="259">
        <f>IF(N199="zákl. prenesená",J199,0)</f>
        <v>0</v>
      </c>
      <c r="BH199" s="259">
        <f>IF(N199="zníž. prenesená",J199,0)</f>
        <v>0</v>
      </c>
      <c r="BI199" s="259">
        <f>IF(N199="nulová",J199,0)</f>
        <v>0</v>
      </c>
      <c r="BJ199" s="14" t="s">
        <v>92</v>
      </c>
      <c r="BK199" s="259">
        <f>ROUND(I199*H199,2)</f>
        <v>0</v>
      </c>
      <c r="BL199" s="14" t="s">
        <v>156</v>
      </c>
      <c r="BM199" s="258" t="s">
        <v>273</v>
      </c>
    </row>
    <row r="200" s="2" customFormat="1" ht="16.5" customHeight="1">
      <c r="A200" s="35"/>
      <c r="B200" s="36"/>
      <c r="C200" s="246" t="s">
        <v>224</v>
      </c>
      <c r="D200" s="246" t="s">
        <v>152</v>
      </c>
      <c r="E200" s="247" t="s">
        <v>274</v>
      </c>
      <c r="F200" s="248" t="s">
        <v>275</v>
      </c>
      <c r="G200" s="249" t="s">
        <v>179</v>
      </c>
      <c r="H200" s="250">
        <v>0.17499999999999999</v>
      </c>
      <c r="I200" s="251"/>
      <c r="J200" s="252">
        <f>ROUND(I200*H200,2)</f>
        <v>0</v>
      </c>
      <c r="K200" s="253"/>
      <c r="L200" s="41"/>
      <c r="M200" s="254" t="s">
        <v>1</v>
      </c>
      <c r="N200" s="255" t="s">
        <v>45</v>
      </c>
      <c r="O200" s="94"/>
      <c r="P200" s="256">
        <f>O200*H200</f>
        <v>0</v>
      </c>
      <c r="Q200" s="256">
        <v>0.017299999999999999</v>
      </c>
      <c r="R200" s="256">
        <f>Q200*H200</f>
        <v>0.0030274999999999998</v>
      </c>
      <c r="S200" s="256">
        <v>2.3999999999999999</v>
      </c>
      <c r="T200" s="257">
        <f>S200*H200</f>
        <v>0.41999999999999998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8" t="s">
        <v>156</v>
      </c>
      <c r="AT200" s="258" t="s">
        <v>152</v>
      </c>
      <c r="AU200" s="258" t="s">
        <v>92</v>
      </c>
      <c r="AY200" s="14" t="s">
        <v>150</v>
      </c>
      <c r="BE200" s="259">
        <f>IF(N200="základná",J200,0)</f>
        <v>0</v>
      </c>
      <c r="BF200" s="259">
        <f>IF(N200="znížená",J200,0)</f>
        <v>0</v>
      </c>
      <c r="BG200" s="259">
        <f>IF(N200="zákl. prenesená",J200,0)</f>
        <v>0</v>
      </c>
      <c r="BH200" s="259">
        <f>IF(N200="zníž. prenesená",J200,0)</f>
        <v>0</v>
      </c>
      <c r="BI200" s="259">
        <f>IF(N200="nulová",J200,0)</f>
        <v>0</v>
      </c>
      <c r="BJ200" s="14" t="s">
        <v>92</v>
      </c>
      <c r="BK200" s="259">
        <f>ROUND(I200*H200,2)</f>
        <v>0</v>
      </c>
      <c r="BL200" s="14" t="s">
        <v>156</v>
      </c>
      <c r="BM200" s="258" t="s">
        <v>276</v>
      </c>
    </row>
    <row r="201" s="2" customFormat="1" ht="24.15" customHeight="1">
      <c r="A201" s="35"/>
      <c r="B201" s="36"/>
      <c r="C201" s="246" t="s">
        <v>277</v>
      </c>
      <c r="D201" s="246" t="s">
        <v>152</v>
      </c>
      <c r="E201" s="247" t="s">
        <v>278</v>
      </c>
      <c r="F201" s="248" t="s">
        <v>279</v>
      </c>
      <c r="G201" s="249" t="s">
        <v>179</v>
      </c>
      <c r="H201" s="250">
        <v>0.25</v>
      </c>
      <c r="I201" s="251"/>
      <c r="J201" s="252">
        <f>ROUND(I201*H201,2)</f>
        <v>0</v>
      </c>
      <c r="K201" s="253"/>
      <c r="L201" s="41"/>
      <c r="M201" s="254" t="s">
        <v>1</v>
      </c>
      <c r="N201" s="255" t="s">
        <v>45</v>
      </c>
      <c r="O201" s="94"/>
      <c r="P201" s="256">
        <f>O201*H201</f>
        <v>0</v>
      </c>
      <c r="Q201" s="256">
        <v>2.3664900000000002</v>
      </c>
      <c r="R201" s="256">
        <f>Q201*H201</f>
        <v>0.59162250000000005</v>
      </c>
      <c r="S201" s="256">
        <v>0</v>
      </c>
      <c r="T201" s="25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8" t="s">
        <v>156</v>
      </c>
      <c r="AT201" s="258" t="s">
        <v>152</v>
      </c>
      <c r="AU201" s="258" t="s">
        <v>92</v>
      </c>
      <c r="AY201" s="14" t="s">
        <v>150</v>
      </c>
      <c r="BE201" s="259">
        <f>IF(N201="základná",J201,0)</f>
        <v>0</v>
      </c>
      <c r="BF201" s="259">
        <f>IF(N201="znížená",J201,0)</f>
        <v>0</v>
      </c>
      <c r="BG201" s="259">
        <f>IF(N201="zákl. prenesená",J201,0)</f>
        <v>0</v>
      </c>
      <c r="BH201" s="259">
        <f>IF(N201="zníž. prenesená",J201,0)</f>
        <v>0</v>
      </c>
      <c r="BI201" s="259">
        <f>IF(N201="nulová",J201,0)</f>
        <v>0</v>
      </c>
      <c r="BJ201" s="14" t="s">
        <v>92</v>
      </c>
      <c r="BK201" s="259">
        <f>ROUND(I201*H201,2)</f>
        <v>0</v>
      </c>
      <c r="BL201" s="14" t="s">
        <v>156</v>
      </c>
      <c r="BM201" s="258" t="s">
        <v>280</v>
      </c>
    </row>
    <row r="202" s="2" customFormat="1" ht="16.5" customHeight="1">
      <c r="A202" s="35"/>
      <c r="B202" s="36"/>
      <c r="C202" s="246" t="s">
        <v>229</v>
      </c>
      <c r="D202" s="246" t="s">
        <v>152</v>
      </c>
      <c r="E202" s="247" t="s">
        <v>281</v>
      </c>
      <c r="F202" s="248" t="s">
        <v>282</v>
      </c>
      <c r="G202" s="249" t="s">
        <v>192</v>
      </c>
      <c r="H202" s="250">
        <v>10</v>
      </c>
      <c r="I202" s="251"/>
      <c r="J202" s="252">
        <f>ROUND(I202*H202,2)</f>
        <v>0</v>
      </c>
      <c r="K202" s="253"/>
      <c r="L202" s="41"/>
      <c r="M202" s="254" t="s">
        <v>1</v>
      </c>
      <c r="N202" s="255" t="s">
        <v>45</v>
      </c>
      <c r="O202" s="94"/>
      <c r="P202" s="256">
        <f>O202*H202</f>
        <v>0</v>
      </c>
      <c r="Q202" s="256">
        <v>0</v>
      </c>
      <c r="R202" s="256">
        <f>Q202*H202</f>
        <v>0</v>
      </c>
      <c r="S202" s="256">
        <v>0.014999999999999999</v>
      </c>
      <c r="T202" s="257">
        <f>S202*H202</f>
        <v>0.14999999999999999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8" t="s">
        <v>156</v>
      </c>
      <c r="AT202" s="258" t="s">
        <v>152</v>
      </c>
      <c r="AU202" s="258" t="s">
        <v>92</v>
      </c>
      <c r="AY202" s="14" t="s">
        <v>150</v>
      </c>
      <c r="BE202" s="259">
        <f>IF(N202="základná",J202,0)</f>
        <v>0</v>
      </c>
      <c r="BF202" s="259">
        <f>IF(N202="znížená",J202,0)</f>
        <v>0</v>
      </c>
      <c r="BG202" s="259">
        <f>IF(N202="zákl. prenesená",J202,0)</f>
        <v>0</v>
      </c>
      <c r="BH202" s="259">
        <f>IF(N202="zníž. prenesená",J202,0)</f>
        <v>0</v>
      </c>
      <c r="BI202" s="259">
        <f>IF(N202="nulová",J202,0)</f>
        <v>0</v>
      </c>
      <c r="BJ202" s="14" t="s">
        <v>92</v>
      </c>
      <c r="BK202" s="259">
        <f>ROUND(I202*H202,2)</f>
        <v>0</v>
      </c>
      <c r="BL202" s="14" t="s">
        <v>156</v>
      </c>
      <c r="BM202" s="258" t="s">
        <v>283</v>
      </c>
    </row>
    <row r="203" s="2" customFormat="1" ht="24.15" customHeight="1">
      <c r="A203" s="35"/>
      <c r="B203" s="36"/>
      <c r="C203" s="246" t="s">
        <v>284</v>
      </c>
      <c r="D203" s="246" t="s">
        <v>152</v>
      </c>
      <c r="E203" s="247" t="s">
        <v>285</v>
      </c>
      <c r="F203" s="248" t="s">
        <v>286</v>
      </c>
      <c r="G203" s="249" t="s">
        <v>155</v>
      </c>
      <c r="H203" s="250">
        <v>30</v>
      </c>
      <c r="I203" s="251"/>
      <c r="J203" s="252">
        <f>ROUND(I203*H203,2)</f>
        <v>0</v>
      </c>
      <c r="K203" s="253"/>
      <c r="L203" s="41"/>
      <c r="M203" s="254" t="s">
        <v>1</v>
      </c>
      <c r="N203" s="255" t="s">
        <v>45</v>
      </c>
      <c r="O203" s="94"/>
      <c r="P203" s="256">
        <f>O203*H203</f>
        <v>0</v>
      </c>
      <c r="Q203" s="256">
        <v>0</v>
      </c>
      <c r="R203" s="256">
        <f>Q203*H203</f>
        <v>0</v>
      </c>
      <c r="S203" s="256">
        <v>0.050000000000000003</v>
      </c>
      <c r="T203" s="257">
        <f>S203*H203</f>
        <v>1.5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8" t="s">
        <v>156</v>
      </c>
      <c r="AT203" s="258" t="s">
        <v>152</v>
      </c>
      <c r="AU203" s="258" t="s">
        <v>92</v>
      </c>
      <c r="AY203" s="14" t="s">
        <v>150</v>
      </c>
      <c r="BE203" s="259">
        <f>IF(N203="základná",J203,0)</f>
        <v>0</v>
      </c>
      <c r="BF203" s="259">
        <f>IF(N203="znížená",J203,0)</f>
        <v>0</v>
      </c>
      <c r="BG203" s="259">
        <f>IF(N203="zákl. prenesená",J203,0)</f>
        <v>0</v>
      </c>
      <c r="BH203" s="259">
        <f>IF(N203="zníž. prenesená",J203,0)</f>
        <v>0</v>
      </c>
      <c r="BI203" s="259">
        <f>IF(N203="nulová",J203,0)</f>
        <v>0</v>
      </c>
      <c r="BJ203" s="14" t="s">
        <v>92</v>
      </c>
      <c r="BK203" s="259">
        <f>ROUND(I203*H203,2)</f>
        <v>0</v>
      </c>
      <c r="BL203" s="14" t="s">
        <v>156</v>
      </c>
      <c r="BM203" s="258" t="s">
        <v>287</v>
      </c>
    </row>
    <row r="204" s="2" customFormat="1" ht="21.75" customHeight="1">
      <c r="A204" s="35"/>
      <c r="B204" s="36"/>
      <c r="C204" s="246" t="s">
        <v>233</v>
      </c>
      <c r="D204" s="246" t="s">
        <v>152</v>
      </c>
      <c r="E204" s="247" t="s">
        <v>288</v>
      </c>
      <c r="F204" s="248" t="s">
        <v>289</v>
      </c>
      <c r="G204" s="249" t="s">
        <v>155</v>
      </c>
      <c r="H204" s="250">
        <v>30</v>
      </c>
      <c r="I204" s="251"/>
      <c r="J204" s="252">
        <f>ROUND(I204*H204,2)</f>
        <v>0</v>
      </c>
      <c r="K204" s="253"/>
      <c r="L204" s="41"/>
      <c r="M204" s="254" t="s">
        <v>1</v>
      </c>
      <c r="N204" s="255" t="s">
        <v>45</v>
      </c>
      <c r="O204" s="94"/>
      <c r="P204" s="256">
        <f>O204*H204</f>
        <v>0</v>
      </c>
      <c r="Q204" s="256">
        <v>0</v>
      </c>
      <c r="R204" s="256">
        <f>Q204*H204</f>
        <v>0</v>
      </c>
      <c r="S204" s="256">
        <v>0.050000000000000003</v>
      </c>
      <c r="T204" s="257">
        <f>S204*H204</f>
        <v>1.5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8" t="s">
        <v>156</v>
      </c>
      <c r="AT204" s="258" t="s">
        <v>152</v>
      </c>
      <c r="AU204" s="258" t="s">
        <v>92</v>
      </c>
      <c r="AY204" s="14" t="s">
        <v>150</v>
      </c>
      <c r="BE204" s="259">
        <f>IF(N204="základná",J204,0)</f>
        <v>0</v>
      </c>
      <c r="BF204" s="259">
        <f>IF(N204="znížená",J204,0)</f>
        <v>0</v>
      </c>
      <c r="BG204" s="259">
        <f>IF(N204="zákl. prenesená",J204,0)</f>
        <v>0</v>
      </c>
      <c r="BH204" s="259">
        <f>IF(N204="zníž. prenesená",J204,0)</f>
        <v>0</v>
      </c>
      <c r="BI204" s="259">
        <f>IF(N204="nulová",J204,0)</f>
        <v>0</v>
      </c>
      <c r="BJ204" s="14" t="s">
        <v>92</v>
      </c>
      <c r="BK204" s="259">
        <f>ROUND(I204*H204,2)</f>
        <v>0</v>
      </c>
      <c r="BL204" s="14" t="s">
        <v>156</v>
      </c>
      <c r="BM204" s="258" t="s">
        <v>290</v>
      </c>
    </row>
    <row r="205" s="2" customFormat="1" ht="24.15" customHeight="1">
      <c r="A205" s="35"/>
      <c r="B205" s="36"/>
      <c r="C205" s="246" t="s">
        <v>291</v>
      </c>
      <c r="D205" s="246" t="s">
        <v>152</v>
      </c>
      <c r="E205" s="247" t="s">
        <v>292</v>
      </c>
      <c r="F205" s="248" t="s">
        <v>293</v>
      </c>
      <c r="G205" s="249" t="s">
        <v>192</v>
      </c>
      <c r="H205" s="250">
        <v>1</v>
      </c>
      <c r="I205" s="251"/>
      <c r="J205" s="252">
        <f>ROUND(I205*H205,2)</f>
        <v>0</v>
      </c>
      <c r="K205" s="253"/>
      <c r="L205" s="41"/>
      <c r="M205" s="254" t="s">
        <v>1</v>
      </c>
      <c r="N205" s="255" t="s">
        <v>45</v>
      </c>
      <c r="O205" s="94"/>
      <c r="P205" s="256">
        <f>O205*H205</f>
        <v>0</v>
      </c>
      <c r="Q205" s="256">
        <v>0.02</v>
      </c>
      <c r="R205" s="256">
        <f>Q205*H205</f>
        <v>0.02</v>
      </c>
      <c r="S205" s="256">
        <v>0</v>
      </c>
      <c r="T205" s="25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8" t="s">
        <v>156</v>
      </c>
      <c r="AT205" s="258" t="s">
        <v>152</v>
      </c>
      <c r="AU205" s="258" t="s">
        <v>92</v>
      </c>
      <c r="AY205" s="14" t="s">
        <v>150</v>
      </c>
      <c r="BE205" s="259">
        <f>IF(N205="základná",J205,0)</f>
        <v>0</v>
      </c>
      <c r="BF205" s="259">
        <f>IF(N205="znížená",J205,0)</f>
        <v>0</v>
      </c>
      <c r="BG205" s="259">
        <f>IF(N205="zákl. prenesená",J205,0)</f>
        <v>0</v>
      </c>
      <c r="BH205" s="259">
        <f>IF(N205="zníž. prenesená",J205,0)</f>
        <v>0</v>
      </c>
      <c r="BI205" s="259">
        <f>IF(N205="nulová",J205,0)</f>
        <v>0</v>
      </c>
      <c r="BJ205" s="14" t="s">
        <v>92</v>
      </c>
      <c r="BK205" s="259">
        <f>ROUND(I205*H205,2)</f>
        <v>0</v>
      </c>
      <c r="BL205" s="14" t="s">
        <v>156</v>
      </c>
      <c r="BM205" s="258" t="s">
        <v>294</v>
      </c>
    </row>
    <row r="206" s="2" customFormat="1" ht="16.5" customHeight="1">
      <c r="A206" s="35"/>
      <c r="B206" s="36"/>
      <c r="C206" s="246" t="s">
        <v>236</v>
      </c>
      <c r="D206" s="246" t="s">
        <v>152</v>
      </c>
      <c r="E206" s="247" t="s">
        <v>295</v>
      </c>
      <c r="F206" s="248" t="s">
        <v>296</v>
      </c>
      <c r="G206" s="249" t="s">
        <v>192</v>
      </c>
      <c r="H206" s="250">
        <v>1</v>
      </c>
      <c r="I206" s="251"/>
      <c r="J206" s="252">
        <f>ROUND(I206*H206,2)</f>
        <v>0</v>
      </c>
      <c r="K206" s="253"/>
      <c r="L206" s="41"/>
      <c r="M206" s="254" t="s">
        <v>1</v>
      </c>
      <c r="N206" s="255" t="s">
        <v>45</v>
      </c>
      <c r="O206" s="94"/>
      <c r="P206" s="256">
        <f>O206*H206</f>
        <v>0</v>
      </c>
      <c r="Q206" s="256">
        <v>0.02</v>
      </c>
      <c r="R206" s="256">
        <f>Q206*H206</f>
        <v>0.02</v>
      </c>
      <c r="S206" s="256">
        <v>0</v>
      </c>
      <c r="T206" s="25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8" t="s">
        <v>156</v>
      </c>
      <c r="AT206" s="258" t="s">
        <v>152</v>
      </c>
      <c r="AU206" s="258" t="s">
        <v>92</v>
      </c>
      <c r="AY206" s="14" t="s">
        <v>150</v>
      </c>
      <c r="BE206" s="259">
        <f>IF(N206="základná",J206,0)</f>
        <v>0</v>
      </c>
      <c r="BF206" s="259">
        <f>IF(N206="znížená",J206,0)</f>
        <v>0</v>
      </c>
      <c r="BG206" s="259">
        <f>IF(N206="zákl. prenesená",J206,0)</f>
        <v>0</v>
      </c>
      <c r="BH206" s="259">
        <f>IF(N206="zníž. prenesená",J206,0)</f>
        <v>0</v>
      </c>
      <c r="BI206" s="259">
        <f>IF(N206="nulová",J206,0)</f>
        <v>0</v>
      </c>
      <c r="BJ206" s="14" t="s">
        <v>92</v>
      </c>
      <c r="BK206" s="259">
        <f>ROUND(I206*H206,2)</f>
        <v>0</v>
      </c>
      <c r="BL206" s="14" t="s">
        <v>156</v>
      </c>
      <c r="BM206" s="258" t="s">
        <v>297</v>
      </c>
    </row>
    <row r="207" s="2" customFormat="1" ht="24.15" customHeight="1">
      <c r="A207" s="35"/>
      <c r="B207" s="36"/>
      <c r="C207" s="246" t="s">
        <v>298</v>
      </c>
      <c r="D207" s="246" t="s">
        <v>152</v>
      </c>
      <c r="E207" s="247" t="s">
        <v>299</v>
      </c>
      <c r="F207" s="248" t="s">
        <v>300</v>
      </c>
      <c r="G207" s="249" t="s">
        <v>301</v>
      </c>
      <c r="H207" s="250">
        <v>2</v>
      </c>
      <c r="I207" s="251"/>
      <c r="J207" s="252">
        <f>ROUND(I207*H207,2)</f>
        <v>0</v>
      </c>
      <c r="K207" s="253"/>
      <c r="L207" s="41"/>
      <c r="M207" s="254" t="s">
        <v>1</v>
      </c>
      <c r="N207" s="255" t="s">
        <v>45</v>
      </c>
      <c r="O207" s="94"/>
      <c r="P207" s="256">
        <f>O207*H207</f>
        <v>0</v>
      </c>
      <c r="Q207" s="256">
        <v>0.02</v>
      </c>
      <c r="R207" s="256">
        <f>Q207*H207</f>
        <v>0.040000000000000001</v>
      </c>
      <c r="S207" s="256">
        <v>0</v>
      </c>
      <c r="T207" s="25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8" t="s">
        <v>156</v>
      </c>
      <c r="AT207" s="258" t="s">
        <v>152</v>
      </c>
      <c r="AU207" s="258" t="s">
        <v>92</v>
      </c>
      <c r="AY207" s="14" t="s">
        <v>150</v>
      </c>
      <c r="BE207" s="259">
        <f>IF(N207="základná",J207,0)</f>
        <v>0</v>
      </c>
      <c r="BF207" s="259">
        <f>IF(N207="znížená",J207,0)</f>
        <v>0</v>
      </c>
      <c r="BG207" s="259">
        <f>IF(N207="zákl. prenesená",J207,0)</f>
        <v>0</v>
      </c>
      <c r="BH207" s="259">
        <f>IF(N207="zníž. prenesená",J207,0)</f>
        <v>0</v>
      </c>
      <c r="BI207" s="259">
        <f>IF(N207="nulová",J207,0)</f>
        <v>0</v>
      </c>
      <c r="BJ207" s="14" t="s">
        <v>92</v>
      </c>
      <c r="BK207" s="259">
        <f>ROUND(I207*H207,2)</f>
        <v>0</v>
      </c>
      <c r="BL207" s="14" t="s">
        <v>156</v>
      </c>
      <c r="BM207" s="258" t="s">
        <v>302</v>
      </c>
    </row>
    <row r="208" s="2" customFormat="1" ht="16.5" customHeight="1">
      <c r="A208" s="35"/>
      <c r="B208" s="36"/>
      <c r="C208" s="246" t="s">
        <v>240</v>
      </c>
      <c r="D208" s="246" t="s">
        <v>152</v>
      </c>
      <c r="E208" s="247" t="s">
        <v>303</v>
      </c>
      <c r="F208" s="248" t="s">
        <v>304</v>
      </c>
      <c r="G208" s="249" t="s">
        <v>301</v>
      </c>
      <c r="H208" s="250">
        <v>1</v>
      </c>
      <c r="I208" s="251"/>
      <c r="J208" s="252">
        <f>ROUND(I208*H208,2)</f>
        <v>0</v>
      </c>
      <c r="K208" s="253"/>
      <c r="L208" s="41"/>
      <c r="M208" s="254" t="s">
        <v>1</v>
      </c>
      <c r="N208" s="255" t="s">
        <v>45</v>
      </c>
      <c r="O208" s="94"/>
      <c r="P208" s="256">
        <f>O208*H208</f>
        <v>0</v>
      </c>
      <c r="Q208" s="256">
        <v>0.02</v>
      </c>
      <c r="R208" s="256">
        <f>Q208*H208</f>
        <v>0.02</v>
      </c>
      <c r="S208" s="256">
        <v>0</v>
      </c>
      <c r="T208" s="25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8" t="s">
        <v>156</v>
      </c>
      <c r="AT208" s="258" t="s">
        <v>152</v>
      </c>
      <c r="AU208" s="258" t="s">
        <v>92</v>
      </c>
      <c r="AY208" s="14" t="s">
        <v>150</v>
      </c>
      <c r="BE208" s="259">
        <f>IF(N208="základná",J208,0)</f>
        <v>0</v>
      </c>
      <c r="BF208" s="259">
        <f>IF(N208="znížená",J208,0)</f>
        <v>0</v>
      </c>
      <c r="BG208" s="259">
        <f>IF(N208="zákl. prenesená",J208,0)</f>
        <v>0</v>
      </c>
      <c r="BH208" s="259">
        <f>IF(N208="zníž. prenesená",J208,0)</f>
        <v>0</v>
      </c>
      <c r="BI208" s="259">
        <f>IF(N208="nulová",J208,0)</f>
        <v>0</v>
      </c>
      <c r="BJ208" s="14" t="s">
        <v>92</v>
      </c>
      <c r="BK208" s="259">
        <f>ROUND(I208*H208,2)</f>
        <v>0</v>
      </c>
      <c r="BL208" s="14" t="s">
        <v>156</v>
      </c>
      <c r="BM208" s="258" t="s">
        <v>305</v>
      </c>
    </row>
    <row r="209" s="2" customFormat="1" ht="21.75" customHeight="1">
      <c r="A209" s="35"/>
      <c r="B209" s="36"/>
      <c r="C209" s="246" t="s">
        <v>306</v>
      </c>
      <c r="D209" s="246" t="s">
        <v>152</v>
      </c>
      <c r="E209" s="247" t="s">
        <v>307</v>
      </c>
      <c r="F209" s="248" t="s">
        <v>308</v>
      </c>
      <c r="G209" s="249" t="s">
        <v>159</v>
      </c>
      <c r="H209" s="250">
        <v>4.0700000000000003</v>
      </c>
      <c r="I209" s="251"/>
      <c r="J209" s="252">
        <f>ROUND(I209*H209,2)</f>
        <v>0</v>
      </c>
      <c r="K209" s="253"/>
      <c r="L209" s="41"/>
      <c r="M209" s="254" t="s">
        <v>1</v>
      </c>
      <c r="N209" s="255" t="s">
        <v>45</v>
      </c>
      <c r="O209" s="94"/>
      <c r="P209" s="256">
        <f>O209*H209</f>
        <v>0</v>
      </c>
      <c r="Q209" s="256">
        <v>0</v>
      </c>
      <c r="R209" s="256">
        <f>Q209*H209</f>
        <v>0</v>
      </c>
      <c r="S209" s="256">
        <v>0</v>
      </c>
      <c r="T209" s="25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8" t="s">
        <v>156</v>
      </c>
      <c r="AT209" s="258" t="s">
        <v>152</v>
      </c>
      <c r="AU209" s="258" t="s">
        <v>92</v>
      </c>
      <c r="AY209" s="14" t="s">
        <v>150</v>
      </c>
      <c r="BE209" s="259">
        <f>IF(N209="základná",J209,0)</f>
        <v>0</v>
      </c>
      <c r="BF209" s="259">
        <f>IF(N209="znížená",J209,0)</f>
        <v>0</v>
      </c>
      <c r="BG209" s="259">
        <f>IF(N209="zákl. prenesená",J209,0)</f>
        <v>0</v>
      </c>
      <c r="BH209" s="259">
        <f>IF(N209="zníž. prenesená",J209,0)</f>
        <v>0</v>
      </c>
      <c r="BI209" s="259">
        <f>IF(N209="nulová",J209,0)</f>
        <v>0</v>
      </c>
      <c r="BJ209" s="14" t="s">
        <v>92</v>
      </c>
      <c r="BK209" s="259">
        <f>ROUND(I209*H209,2)</f>
        <v>0</v>
      </c>
      <c r="BL209" s="14" t="s">
        <v>156</v>
      </c>
      <c r="BM209" s="258" t="s">
        <v>309</v>
      </c>
    </row>
    <row r="210" s="2" customFormat="1" ht="24.15" customHeight="1">
      <c r="A210" s="35"/>
      <c r="B210" s="36"/>
      <c r="C210" s="246" t="s">
        <v>245</v>
      </c>
      <c r="D210" s="246" t="s">
        <v>152</v>
      </c>
      <c r="E210" s="247" t="s">
        <v>310</v>
      </c>
      <c r="F210" s="248" t="s">
        <v>311</v>
      </c>
      <c r="G210" s="249" t="s">
        <v>159</v>
      </c>
      <c r="H210" s="250">
        <v>122.09999999999999</v>
      </c>
      <c r="I210" s="251"/>
      <c r="J210" s="252">
        <f>ROUND(I210*H210,2)</f>
        <v>0</v>
      </c>
      <c r="K210" s="253"/>
      <c r="L210" s="41"/>
      <c r="M210" s="254" t="s">
        <v>1</v>
      </c>
      <c r="N210" s="255" t="s">
        <v>45</v>
      </c>
      <c r="O210" s="94"/>
      <c r="P210" s="256">
        <f>O210*H210</f>
        <v>0</v>
      </c>
      <c r="Q210" s="256">
        <v>0</v>
      </c>
      <c r="R210" s="256">
        <f>Q210*H210</f>
        <v>0</v>
      </c>
      <c r="S210" s="256">
        <v>0</v>
      </c>
      <c r="T210" s="25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8" t="s">
        <v>156</v>
      </c>
      <c r="AT210" s="258" t="s">
        <v>152</v>
      </c>
      <c r="AU210" s="258" t="s">
        <v>92</v>
      </c>
      <c r="AY210" s="14" t="s">
        <v>150</v>
      </c>
      <c r="BE210" s="259">
        <f>IF(N210="základná",J210,0)</f>
        <v>0</v>
      </c>
      <c r="BF210" s="259">
        <f>IF(N210="znížená",J210,0)</f>
        <v>0</v>
      </c>
      <c r="BG210" s="259">
        <f>IF(N210="zákl. prenesená",J210,0)</f>
        <v>0</v>
      </c>
      <c r="BH210" s="259">
        <f>IF(N210="zníž. prenesená",J210,0)</f>
        <v>0</v>
      </c>
      <c r="BI210" s="259">
        <f>IF(N210="nulová",J210,0)</f>
        <v>0</v>
      </c>
      <c r="BJ210" s="14" t="s">
        <v>92</v>
      </c>
      <c r="BK210" s="259">
        <f>ROUND(I210*H210,2)</f>
        <v>0</v>
      </c>
      <c r="BL210" s="14" t="s">
        <v>156</v>
      </c>
      <c r="BM210" s="258" t="s">
        <v>312</v>
      </c>
    </row>
    <row r="211" s="2" customFormat="1" ht="16.5" customHeight="1">
      <c r="A211" s="35"/>
      <c r="B211" s="36"/>
      <c r="C211" s="246" t="s">
        <v>313</v>
      </c>
      <c r="D211" s="246" t="s">
        <v>152</v>
      </c>
      <c r="E211" s="247" t="s">
        <v>314</v>
      </c>
      <c r="F211" s="248" t="s">
        <v>315</v>
      </c>
      <c r="G211" s="249" t="s">
        <v>159</v>
      </c>
      <c r="H211" s="250">
        <v>0.76300000000000001</v>
      </c>
      <c r="I211" s="251"/>
      <c r="J211" s="252">
        <f>ROUND(I211*H211,2)</f>
        <v>0</v>
      </c>
      <c r="K211" s="253"/>
      <c r="L211" s="41"/>
      <c r="M211" s="254" t="s">
        <v>1</v>
      </c>
      <c r="N211" s="255" t="s">
        <v>45</v>
      </c>
      <c r="O211" s="94"/>
      <c r="P211" s="256">
        <f>O211*H211</f>
        <v>0</v>
      </c>
      <c r="Q211" s="256">
        <v>0</v>
      </c>
      <c r="R211" s="256">
        <f>Q211*H211</f>
        <v>0</v>
      </c>
      <c r="S211" s="256">
        <v>0</v>
      </c>
      <c r="T211" s="25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8" t="s">
        <v>156</v>
      </c>
      <c r="AT211" s="258" t="s">
        <v>152</v>
      </c>
      <c r="AU211" s="258" t="s">
        <v>92</v>
      </c>
      <c r="AY211" s="14" t="s">
        <v>150</v>
      </c>
      <c r="BE211" s="259">
        <f>IF(N211="základná",J211,0)</f>
        <v>0</v>
      </c>
      <c r="BF211" s="259">
        <f>IF(N211="znížená",J211,0)</f>
        <v>0</v>
      </c>
      <c r="BG211" s="259">
        <f>IF(N211="zákl. prenesená",J211,0)</f>
        <v>0</v>
      </c>
      <c r="BH211" s="259">
        <f>IF(N211="zníž. prenesená",J211,0)</f>
        <v>0</v>
      </c>
      <c r="BI211" s="259">
        <f>IF(N211="nulová",J211,0)</f>
        <v>0</v>
      </c>
      <c r="BJ211" s="14" t="s">
        <v>92</v>
      </c>
      <c r="BK211" s="259">
        <f>ROUND(I211*H211,2)</f>
        <v>0</v>
      </c>
      <c r="BL211" s="14" t="s">
        <v>156</v>
      </c>
      <c r="BM211" s="258" t="s">
        <v>316</v>
      </c>
    </row>
    <row r="212" s="2" customFormat="1" ht="16.5" customHeight="1">
      <c r="A212" s="35"/>
      <c r="B212" s="36"/>
      <c r="C212" s="246" t="s">
        <v>249</v>
      </c>
      <c r="D212" s="246" t="s">
        <v>152</v>
      </c>
      <c r="E212" s="247" t="s">
        <v>317</v>
      </c>
      <c r="F212" s="248" t="s">
        <v>318</v>
      </c>
      <c r="G212" s="249" t="s">
        <v>159</v>
      </c>
      <c r="H212" s="250">
        <v>22.882999999999999</v>
      </c>
      <c r="I212" s="251"/>
      <c r="J212" s="252">
        <f>ROUND(I212*H212,2)</f>
        <v>0</v>
      </c>
      <c r="K212" s="253"/>
      <c r="L212" s="41"/>
      <c r="M212" s="254" t="s">
        <v>1</v>
      </c>
      <c r="N212" s="255" t="s">
        <v>45</v>
      </c>
      <c r="O212" s="94"/>
      <c r="P212" s="256">
        <f>O212*H212</f>
        <v>0</v>
      </c>
      <c r="Q212" s="256">
        <v>0</v>
      </c>
      <c r="R212" s="256">
        <f>Q212*H212</f>
        <v>0</v>
      </c>
      <c r="S212" s="256">
        <v>0</v>
      </c>
      <c r="T212" s="25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8" t="s">
        <v>156</v>
      </c>
      <c r="AT212" s="258" t="s">
        <v>152</v>
      </c>
      <c r="AU212" s="258" t="s">
        <v>92</v>
      </c>
      <c r="AY212" s="14" t="s">
        <v>150</v>
      </c>
      <c r="BE212" s="259">
        <f>IF(N212="základná",J212,0)</f>
        <v>0</v>
      </c>
      <c r="BF212" s="259">
        <f>IF(N212="znížená",J212,0)</f>
        <v>0</v>
      </c>
      <c r="BG212" s="259">
        <f>IF(N212="zákl. prenesená",J212,0)</f>
        <v>0</v>
      </c>
      <c r="BH212" s="259">
        <f>IF(N212="zníž. prenesená",J212,0)</f>
        <v>0</v>
      </c>
      <c r="BI212" s="259">
        <f>IF(N212="nulová",J212,0)</f>
        <v>0</v>
      </c>
      <c r="BJ212" s="14" t="s">
        <v>92</v>
      </c>
      <c r="BK212" s="259">
        <f>ROUND(I212*H212,2)</f>
        <v>0</v>
      </c>
      <c r="BL212" s="14" t="s">
        <v>156</v>
      </c>
      <c r="BM212" s="258" t="s">
        <v>319</v>
      </c>
    </row>
    <row r="213" s="2" customFormat="1" ht="24.15" customHeight="1">
      <c r="A213" s="35"/>
      <c r="B213" s="36"/>
      <c r="C213" s="246" t="s">
        <v>320</v>
      </c>
      <c r="D213" s="246" t="s">
        <v>152</v>
      </c>
      <c r="E213" s="247" t="s">
        <v>321</v>
      </c>
      <c r="F213" s="248" t="s">
        <v>322</v>
      </c>
      <c r="G213" s="249" t="s">
        <v>159</v>
      </c>
      <c r="H213" s="250">
        <v>4.0700000000000003</v>
      </c>
      <c r="I213" s="251"/>
      <c r="J213" s="252">
        <f>ROUND(I213*H213,2)</f>
        <v>0</v>
      </c>
      <c r="K213" s="253"/>
      <c r="L213" s="41"/>
      <c r="M213" s="254" t="s">
        <v>1</v>
      </c>
      <c r="N213" s="255" t="s">
        <v>45</v>
      </c>
      <c r="O213" s="94"/>
      <c r="P213" s="256">
        <f>O213*H213</f>
        <v>0</v>
      </c>
      <c r="Q213" s="256">
        <v>0</v>
      </c>
      <c r="R213" s="256">
        <f>Q213*H213</f>
        <v>0</v>
      </c>
      <c r="S213" s="256">
        <v>0</v>
      </c>
      <c r="T213" s="25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8" t="s">
        <v>156</v>
      </c>
      <c r="AT213" s="258" t="s">
        <v>152</v>
      </c>
      <c r="AU213" s="258" t="s">
        <v>92</v>
      </c>
      <c r="AY213" s="14" t="s">
        <v>150</v>
      </c>
      <c r="BE213" s="259">
        <f>IF(N213="základná",J213,0)</f>
        <v>0</v>
      </c>
      <c r="BF213" s="259">
        <f>IF(N213="znížená",J213,0)</f>
        <v>0</v>
      </c>
      <c r="BG213" s="259">
        <f>IF(N213="zákl. prenesená",J213,0)</f>
        <v>0</v>
      </c>
      <c r="BH213" s="259">
        <f>IF(N213="zníž. prenesená",J213,0)</f>
        <v>0</v>
      </c>
      <c r="BI213" s="259">
        <f>IF(N213="nulová",J213,0)</f>
        <v>0</v>
      </c>
      <c r="BJ213" s="14" t="s">
        <v>92</v>
      </c>
      <c r="BK213" s="259">
        <f>ROUND(I213*H213,2)</f>
        <v>0</v>
      </c>
      <c r="BL213" s="14" t="s">
        <v>156</v>
      </c>
      <c r="BM213" s="258" t="s">
        <v>323</v>
      </c>
    </row>
    <row r="214" s="2" customFormat="1" ht="16.5" customHeight="1">
      <c r="A214" s="35"/>
      <c r="B214" s="36"/>
      <c r="C214" s="246" t="s">
        <v>252</v>
      </c>
      <c r="D214" s="246" t="s">
        <v>152</v>
      </c>
      <c r="E214" s="247" t="s">
        <v>324</v>
      </c>
      <c r="F214" s="248" t="s">
        <v>325</v>
      </c>
      <c r="G214" s="249" t="s">
        <v>159</v>
      </c>
      <c r="H214" s="250">
        <v>0.76300000000000001</v>
      </c>
      <c r="I214" s="251"/>
      <c r="J214" s="252">
        <f>ROUND(I214*H214,2)</f>
        <v>0</v>
      </c>
      <c r="K214" s="253"/>
      <c r="L214" s="41"/>
      <c r="M214" s="254" t="s">
        <v>1</v>
      </c>
      <c r="N214" s="255" t="s">
        <v>45</v>
      </c>
      <c r="O214" s="94"/>
      <c r="P214" s="256">
        <f>O214*H214</f>
        <v>0</v>
      </c>
      <c r="Q214" s="256">
        <v>0</v>
      </c>
      <c r="R214" s="256">
        <f>Q214*H214</f>
        <v>0</v>
      </c>
      <c r="S214" s="256">
        <v>0</v>
      </c>
      <c r="T214" s="25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8" t="s">
        <v>156</v>
      </c>
      <c r="AT214" s="258" t="s">
        <v>152</v>
      </c>
      <c r="AU214" s="258" t="s">
        <v>92</v>
      </c>
      <c r="AY214" s="14" t="s">
        <v>150</v>
      </c>
      <c r="BE214" s="259">
        <f>IF(N214="základná",J214,0)</f>
        <v>0</v>
      </c>
      <c r="BF214" s="259">
        <f>IF(N214="znížená",J214,0)</f>
        <v>0</v>
      </c>
      <c r="BG214" s="259">
        <f>IF(N214="zákl. prenesená",J214,0)</f>
        <v>0</v>
      </c>
      <c r="BH214" s="259">
        <f>IF(N214="zníž. prenesená",J214,0)</f>
        <v>0</v>
      </c>
      <c r="BI214" s="259">
        <f>IF(N214="nulová",J214,0)</f>
        <v>0</v>
      </c>
      <c r="BJ214" s="14" t="s">
        <v>92</v>
      </c>
      <c r="BK214" s="259">
        <f>ROUND(I214*H214,2)</f>
        <v>0</v>
      </c>
      <c r="BL214" s="14" t="s">
        <v>156</v>
      </c>
      <c r="BM214" s="258" t="s">
        <v>326</v>
      </c>
    </row>
    <row r="215" s="2" customFormat="1" ht="16.5" customHeight="1">
      <c r="A215" s="35"/>
      <c r="B215" s="36"/>
      <c r="C215" s="246" t="s">
        <v>327</v>
      </c>
      <c r="D215" s="246" t="s">
        <v>152</v>
      </c>
      <c r="E215" s="247" t="s">
        <v>328</v>
      </c>
      <c r="F215" s="248" t="s">
        <v>329</v>
      </c>
      <c r="G215" s="249" t="s">
        <v>159</v>
      </c>
      <c r="H215" s="250">
        <v>3.5699999999999998</v>
      </c>
      <c r="I215" s="251"/>
      <c r="J215" s="252">
        <f>ROUND(I215*H215,2)</f>
        <v>0</v>
      </c>
      <c r="K215" s="253"/>
      <c r="L215" s="41"/>
      <c r="M215" s="254" t="s">
        <v>1</v>
      </c>
      <c r="N215" s="255" t="s">
        <v>45</v>
      </c>
      <c r="O215" s="94"/>
      <c r="P215" s="256">
        <f>O215*H215</f>
        <v>0</v>
      </c>
      <c r="Q215" s="256">
        <v>0</v>
      </c>
      <c r="R215" s="256">
        <f>Q215*H215</f>
        <v>0</v>
      </c>
      <c r="S215" s="256">
        <v>0</v>
      </c>
      <c r="T215" s="25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8" t="s">
        <v>156</v>
      </c>
      <c r="AT215" s="258" t="s">
        <v>152</v>
      </c>
      <c r="AU215" s="258" t="s">
        <v>92</v>
      </c>
      <c r="AY215" s="14" t="s">
        <v>150</v>
      </c>
      <c r="BE215" s="259">
        <f>IF(N215="základná",J215,0)</f>
        <v>0</v>
      </c>
      <c r="BF215" s="259">
        <f>IF(N215="znížená",J215,0)</f>
        <v>0</v>
      </c>
      <c r="BG215" s="259">
        <f>IF(N215="zákl. prenesená",J215,0)</f>
        <v>0</v>
      </c>
      <c r="BH215" s="259">
        <f>IF(N215="zníž. prenesená",J215,0)</f>
        <v>0</v>
      </c>
      <c r="BI215" s="259">
        <f>IF(N215="nulová",J215,0)</f>
        <v>0</v>
      </c>
      <c r="BJ215" s="14" t="s">
        <v>92</v>
      </c>
      <c r="BK215" s="259">
        <f>ROUND(I215*H215,2)</f>
        <v>0</v>
      </c>
      <c r="BL215" s="14" t="s">
        <v>156</v>
      </c>
      <c r="BM215" s="258" t="s">
        <v>330</v>
      </c>
    </row>
    <row r="216" s="12" customFormat="1" ht="25.92" customHeight="1">
      <c r="A216" s="12"/>
      <c r="B216" s="231"/>
      <c r="C216" s="232"/>
      <c r="D216" s="233" t="s">
        <v>78</v>
      </c>
      <c r="E216" s="234" t="s">
        <v>331</v>
      </c>
      <c r="F216" s="234" t="s">
        <v>332</v>
      </c>
      <c r="G216" s="232"/>
      <c r="H216" s="232"/>
      <c r="I216" s="235"/>
      <c r="J216" s="205">
        <f>BK216</f>
        <v>0</v>
      </c>
      <c r="K216" s="232"/>
      <c r="L216" s="236"/>
      <c r="M216" s="237"/>
      <c r="N216" s="238"/>
      <c r="O216" s="238"/>
      <c r="P216" s="239">
        <v>0</v>
      </c>
      <c r="Q216" s="238"/>
      <c r="R216" s="239">
        <v>0</v>
      </c>
      <c r="S216" s="238"/>
      <c r="T216" s="240"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41" t="s">
        <v>86</v>
      </c>
      <c r="AT216" s="242" t="s">
        <v>78</v>
      </c>
      <c r="AU216" s="242" t="s">
        <v>79</v>
      </c>
      <c r="AY216" s="241" t="s">
        <v>150</v>
      </c>
      <c r="BK216" s="243">
        <v>0</v>
      </c>
    </row>
    <row r="217" s="12" customFormat="1" ht="25.92" customHeight="1">
      <c r="A217" s="12"/>
      <c r="B217" s="231"/>
      <c r="C217" s="232"/>
      <c r="D217" s="233" t="s">
        <v>78</v>
      </c>
      <c r="E217" s="234" t="s">
        <v>210</v>
      </c>
      <c r="F217" s="234" t="s">
        <v>1</v>
      </c>
      <c r="G217" s="232"/>
      <c r="H217" s="232"/>
      <c r="I217" s="235"/>
      <c r="J217" s="205">
        <f>BK217</f>
        <v>0</v>
      </c>
      <c r="K217" s="232"/>
      <c r="L217" s="236"/>
      <c r="M217" s="237"/>
      <c r="N217" s="238"/>
      <c r="O217" s="238"/>
      <c r="P217" s="239">
        <f>P218+P219</f>
        <v>0</v>
      </c>
      <c r="Q217" s="238"/>
      <c r="R217" s="239">
        <f>R218+R219</f>
        <v>0.55000000000000004</v>
      </c>
      <c r="S217" s="238"/>
      <c r="T217" s="240">
        <f>T218+T219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41" t="s">
        <v>86</v>
      </c>
      <c r="AT217" s="242" t="s">
        <v>78</v>
      </c>
      <c r="AU217" s="242" t="s">
        <v>79</v>
      </c>
      <c r="AY217" s="241" t="s">
        <v>150</v>
      </c>
      <c r="BK217" s="243">
        <f>BK218+BK219</f>
        <v>0</v>
      </c>
    </row>
    <row r="218" s="12" customFormat="1" ht="22.8" customHeight="1">
      <c r="A218" s="12"/>
      <c r="B218" s="231"/>
      <c r="C218" s="232"/>
      <c r="D218" s="233" t="s">
        <v>78</v>
      </c>
      <c r="E218" s="244" t="s">
        <v>297</v>
      </c>
      <c r="F218" s="244" t="s">
        <v>333</v>
      </c>
      <c r="G218" s="232"/>
      <c r="H218" s="232"/>
      <c r="I218" s="235"/>
      <c r="J218" s="245">
        <f>BK218</f>
        <v>0</v>
      </c>
      <c r="K218" s="232"/>
      <c r="L218" s="236"/>
      <c r="M218" s="237"/>
      <c r="N218" s="238"/>
      <c r="O218" s="238"/>
      <c r="P218" s="239">
        <v>0</v>
      </c>
      <c r="Q218" s="238"/>
      <c r="R218" s="239">
        <v>0</v>
      </c>
      <c r="S218" s="238"/>
      <c r="T218" s="240"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41" t="s">
        <v>86</v>
      </c>
      <c r="AT218" s="242" t="s">
        <v>78</v>
      </c>
      <c r="AU218" s="242" t="s">
        <v>86</v>
      </c>
      <c r="AY218" s="241" t="s">
        <v>150</v>
      </c>
      <c r="BK218" s="243">
        <v>0</v>
      </c>
    </row>
    <row r="219" s="12" customFormat="1" ht="22.8" customHeight="1">
      <c r="A219" s="12"/>
      <c r="B219" s="231"/>
      <c r="C219" s="232"/>
      <c r="D219" s="233" t="s">
        <v>78</v>
      </c>
      <c r="E219" s="244" t="s">
        <v>334</v>
      </c>
      <c r="F219" s="244" t="s">
        <v>335</v>
      </c>
      <c r="G219" s="232"/>
      <c r="H219" s="232"/>
      <c r="I219" s="235"/>
      <c r="J219" s="245">
        <f>BK219</f>
        <v>0</v>
      </c>
      <c r="K219" s="232"/>
      <c r="L219" s="236"/>
      <c r="M219" s="237"/>
      <c r="N219" s="238"/>
      <c r="O219" s="238"/>
      <c r="P219" s="239">
        <f>SUM(P220:P221)</f>
        <v>0</v>
      </c>
      <c r="Q219" s="238"/>
      <c r="R219" s="239">
        <f>SUM(R220:R221)</f>
        <v>0.55000000000000004</v>
      </c>
      <c r="S219" s="238"/>
      <c r="T219" s="240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41" t="s">
        <v>92</v>
      </c>
      <c r="AT219" s="242" t="s">
        <v>78</v>
      </c>
      <c r="AU219" s="242" t="s">
        <v>86</v>
      </c>
      <c r="AY219" s="241" t="s">
        <v>150</v>
      </c>
      <c r="BK219" s="243">
        <f>SUM(BK220:BK221)</f>
        <v>0</v>
      </c>
    </row>
    <row r="220" s="2" customFormat="1" ht="24.15" customHeight="1">
      <c r="A220" s="35"/>
      <c r="B220" s="36"/>
      <c r="C220" s="246" t="s">
        <v>256</v>
      </c>
      <c r="D220" s="246" t="s">
        <v>152</v>
      </c>
      <c r="E220" s="247" t="s">
        <v>336</v>
      </c>
      <c r="F220" s="248" t="s">
        <v>337</v>
      </c>
      <c r="G220" s="249" t="s">
        <v>338</v>
      </c>
      <c r="H220" s="250">
        <v>550</v>
      </c>
      <c r="I220" s="251"/>
      <c r="J220" s="252">
        <f>ROUND(I220*H220,2)</f>
        <v>0</v>
      </c>
      <c r="K220" s="253"/>
      <c r="L220" s="41"/>
      <c r="M220" s="254" t="s">
        <v>1</v>
      </c>
      <c r="N220" s="255" t="s">
        <v>45</v>
      </c>
      <c r="O220" s="94"/>
      <c r="P220" s="256">
        <f>O220*H220</f>
        <v>0</v>
      </c>
      <c r="Q220" s="256">
        <v>0.001</v>
      </c>
      <c r="R220" s="256">
        <f>Q220*H220</f>
        <v>0.55000000000000004</v>
      </c>
      <c r="S220" s="256">
        <v>0</v>
      </c>
      <c r="T220" s="25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8" t="s">
        <v>197</v>
      </c>
      <c r="AT220" s="258" t="s">
        <v>152</v>
      </c>
      <c r="AU220" s="258" t="s">
        <v>92</v>
      </c>
      <c r="AY220" s="14" t="s">
        <v>150</v>
      </c>
      <c r="BE220" s="259">
        <f>IF(N220="základná",J220,0)</f>
        <v>0</v>
      </c>
      <c r="BF220" s="259">
        <f>IF(N220="znížená",J220,0)</f>
        <v>0</v>
      </c>
      <c r="BG220" s="259">
        <f>IF(N220="zákl. prenesená",J220,0)</f>
        <v>0</v>
      </c>
      <c r="BH220" s="259">
        <f>IF(N220="zníž. prenesená",J220,0)</f>
        <v>0</v>
      </c>
      <c r="BI220" s="259">
        <f>IF(N220="nulová",J220,0)</f>
        <v>0</v>
      </c>
      <c r="BJ220" s="14" t="s">
        <v>92</v>
      </c>
      <c r="BK220" s="259">
        <f>ROUND(I220*H220,2)</f>
        <v>0</v>
      </c>
      <c r="BL220" s="14" t="s">
        <v>197</v>
      </c>
      <c r="BM220" s="258" t="s">
        <v>339</v>
      </c>
    </row>
    <row r="221" s="2" customFormat="1" ht="24.15" customHeight="1">
      <c r="A221" s="35"/>
      <c r="B221" s="36"/>
      <c r="C221" s="246" t="s">
        <v>340</v>
      </c>
      <c r="D221" s="246" t="s">
        <v>152</v>
      </c>
      <c r="E221" s="247" t="s">
        <v>341</v>
      </c>
      <c r="F221" s="248" t="s">
        <v>342</v>
      </c>
      <c r="G221" s="249" t="s">
        <v>159</v>
      </c>
      <c r="H221" s="250">
        <v>0.84999999999999998</v>
      </c>
      <c r="I221" s="251"/>
      <c r="J221" s="252">
        <f>ROUND(I221*H221,2)</f>
        <v>0</v>
      </c>
      <c r="K221" s="253"/>
      <c r="L221" s="41"/>
      <c r="M221" s="254" t="s">
        <v>1</v>
      </c>
      <c r="N221" s="255" t="s">
        <v>45</v>
      </c>
      <c r="O221" s="94"/>
      <c r="P221" s="256">
        <f>O221*H221</f>
        <v>0</v>
      </c>
      <c r="Q221" s="256">
        <v>0</v>
      </c>
      <c r="R221" s="256">
        <f>Q221*H221</f>
        <v>0</v>
      </c>
      <c r="S221" s="256">
        <v>0</v>
      </c>
      <c r="T221" s="25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8" t="s">
        <v>197</v>
      </c>
      <c r="AT221" s="258" t="s">
        <v>152</v>
      </c>
      <c r="AU221" s="258" t="s">
        <v>92</v>
      </c>
      <c r="AY221" s="14" t="s">
        <v>150</v>
      </c>
      <c r="BE221" s="259">
        <f>IF(N221="základná",J221,0)</f>
        <v>0</v>
      </c>
      <c r="BF221" s="259">
        <f>IF(N221="znížená",J221,0)</f>
        <v>0</v>
      </c>
      <c r="BG221" s="259">
        <f>IF(N221="zákl. prenesená",J221,0)</f>
        <v>0</v>
      </c>
      <c r="BH221" s="259">
        <f>IF(N221="zníž. prenesená",J221,0)</f>
        <v>0</v>
      </c>
      <c r="BI221" s="259">
        <f>IF(N221="nulová",J221,0)</f>
        <v>0</v>
      </c>
      <c r="BJ221" s="14" t="s">
        <v>92</v>
      </c>
      <c r="BK221" s="259">
        <f>ROUND(I221*H221,2)</f>
        <v>0</v>
      </c>
      <c r="BL221" s="14" t="s">
        <v>197</v>
      </c>
      <c r="BM221" s="258" t="s">
        <v>343</v>
      </c>
    </row>
    <row r="222" s="12" customFormat="1" ht="25.92" customHeight="1">
      <c r="A222" s="12"/>
      <c r="B222" s="231"/>
      <c r="C222" s="232"/>
      <c r="D222" s="233" t="s">
        <v>78</v>
      </c>
      <c r="E222" s="234" t="s">
        <v>210</v>
      </c>
      <c r="F222" s="234" t="s">
        <v>1</v>
      </c>
      <c r="G222" s="232"/>
      <c r="H222" s="232"/>
      <c r="I222" s="235"/>
      <c r="J222" s="205">
        <f>BK222</f>
        <v>0</v>
      </c>
      <c r="K222" s="232"/>
      <c r="L222" s="236"/>
      <c r="M222" s="237"/>
      <c r="N222" s="238"/>
      <c r="O222" s="238"/>
      <c r="P222" s="239">
        <f>P223</f>
        <v>0</v>
      </c>
      <c r="Q222" s="238"/>
      <c r="R222" s="239">
        <f>R223</f>
        <v>0.0049500000000000004</v>
      </c>
      <c r="S222" s="238"/>
      <c r="T222" s="240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41" t="s">
        <v>86</v>
      </c>
      <c r="AT222" s="242" t="s">
        <v>78</v>
      </c>
      <c r="AU222" s="242" t="s">
        <v>79</v>
      </c>
      <c r="AY222" s="241" t="s">
        <v>150</v>
      </c>
      <c r="BK222" s="243">
        <f>BK223</f>
        <v>0</v>
      </c>
    </row>
    <row r="223" s="12" customFormat="1" ht="22.8" customHeight="1">
      <c r="A223" s="12"/>
      <c r="B223" s="231"/>
      <c r="C223" s="232"/>
      <c r="D223" s="233" t="s">
        <v>78</v>
      </c>
      <c r="E223" s="244" t="s">
        <v>344</v>
      </c>
      <c r="F223" s="244" t="s">
        <v>345</v>
      </c>
      <c r="G223" s="232"/>
      <c r="H223" s="232"/>
      <c r="I223" s="235"/>
      <c r="J223" s="245">
        <f>BK223</f>
        <v>0</v>
      </c>
      <c r="K223" s="232"/>
      <c r="L223" s="236"/>
      <c r="M223" s="237"/>
      <c r="N223" s="238"/>
      <c r="O223" s="238"/>
      <c r="P223" s="239">
        <f>SUM(P224:P226)</f>
        <v>0</v>
      </c>
      <c r="Q223" s="238"/>
      <c r="R223" s="239">
        <f>SUM(R224:R226)</f>
        <v>0.0049500000000000004</v>
      </c>
      <c r="S223" s="238"/>
      <c r="T223" s="24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1" t="s">
        <v>92</v>
      </c>
      <c r="AT223" s="242" t="s">
        <v>78</v>
      </c>
      <c r="AU223" s="242" t="s">
        <v>86</v>
      </c>
      <c r="AY223" s="241" t="s">
        <v>150</v>
      </c>
      <c r="BK223" s="243">
        <f>SUM(BK224:BK226)</f>
        <v>0</v>
      </c>
    </row>
    <row r="224" s="2" customFormat="1" ht="24.15" customHeight="1">
      <c r="A224" s="35"/>
      <c r="B224" s="36"/>
      <c r="C224" s="246" t="s">
        <v>261</v>
      </c>
      <c r="D224" s="246" t="s">
        <v>152</v>
      </c>
      <c r="E224" s="247" t="s">
        <v>346</v>
      </c>
      <c r="F224" s="248" t="s">
        <v>347</v>
      </c>
      <c r="G224" s="249" t="s">
        <v>192</v>
      </c>
      <c r="H224" s="250">
        <v>1</v>
      </c>
      <c r="I224" s="251"/>
      <c r="J224" s="252">
        <f>ROUND(I224*H224,2)</f>
        <v>0</v>
      </c>
      <c r="K224" s="253"/>
      <c r="L224" s="41"/>
      <c r="M224" s="254" t="s">
        <v>1</v>
      </c>
      <c r="N224" s="255" t="s">
        <v>45</v>
      </c>
      <c r="O224" s="94"/>
      <c r="P224" s="256">
        <f>O224*H224</f>
        <v>0</v>
      </c>
      <c r="Q224" s="256">
        <v>0</v>
      </c>
      <c r="R224" s="256">
        <f>Q224*H224</f>
        <v>0</v>
      </c>
      <c r="S224" s="256">
        <v>0</v>
      </c>
      <c r="T224" s="25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8" t="s">
        <v>197</v>
      </c>
      <c r="AT224" s="258" t="s">
        <v>152</v>
      </c>
      <c r="AU224" s="258" t="s">
        <v>92</v>
      </c>
      <c r="AY224" s="14" t="s">
        <v>150</v>
      </c>
      <c r="BE224" s="259">
        <f>IF(N224="základná",J224,0)</f>
        <v>0</v>
      </c>
      <c r="BF224" s="259">
        <f>IF(N224="znížená",J224,0)</f>
        <v>0</v>
      </c>
      <c r="BG224" s="259">
        <f>IF(N224="zákl. prenesená",J224,0)</f>
        <v>0</v>
      </c>
      <c r="BH224" s="259">
        <f>IF(N224="zníž. prenesená",J224,0)</f>
        <v>0</v>
      </c>
      <c r="BI224" s="259">
        <f>IF(N224="nulová",J224,0)</f>
        <v>0</v>
      </c>
      <c r="BJ224" s="14" t="s">
        <v>92</v>
      </c>
      <c r="BK224" s="259">
        <f>ROUND(I224*H224,2)</f>
        <v>0</v>
      </c>
      <c r="BL224" s="14" t="s">
        <v>197</v>
      </c>
      <c r="BM224" s="258" t="s">
        <v>348</v>
      </c>
    </row>
    <row r="225" s="2" customFormat="1" ht="24.15" customHeight="1">
      <c r="A225" s="35"/>
      <c r="B225" s="36"/>
      <c r="C225" s="260" t="s">
        <v>349</v>
      </c>
      <c r="D225" s="260" t="s">
        <v>186</v>
      </c>
      <c r="E225" s="261" t="s">
        <v>350</v>
      </c>
      <c r="F225" s="262" t="s">
        <v>351</v>
      </c>
      <c r="G225" s="263" t="s">
        <v>192</v>
      </c>
      <c r="H225" s="264">
        <v>1</v>
      </c>
      <c r="I225" s="265"/>
      <c r="J225" s="266">
        <f>ROUND(I225*H225,2)</f>
        <v>0</v>
      </c>
      <c r="K225" s="267"/>
      <c r="L225" s="268"/>
      <c r="M225" s="269" t="s">
        <v>1</v>
      </c>
      <c r="N225" s="270" t="s">
        <v>45</v>
      </c>
      <c r="O225" s="94"/>
      <c r="P225" s="256">
        <f>O225*H225</f>
        <v>0</v>
      </c>
      <c r="Q225" s="256">
        <v>0.00063000000000000003</v>
      </c>
      <c r="R225" s="256">
        <f>Q225*H225</f>
        <v>0.00063000000000000003</v>
      </c>
      <c r="S225" s="256">
        <v>0</v>
      </c>
      <c r="T225" s="25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8" t="s">
        <v>229</v>
      </c>
      <c r="AT225" s="258" t="s">
        <v>186</v>
      </c>
      <c r="AU225" s="258" t="s">
        <v>92</v>
      </c>
      <c r="AY225" s="14" t="s">
        <v>150</v>
      </c>
      <c r="BE225" s="259">
        <f>IF(N225="základná",J225,0)</f>
        <v>0</v>
      </c>
      <c r="BF225" s="259">
        <f>IF(N225="znížená",J225,0)</f>
        <v>0</v>
      </c>
      <c r="BG225" s="259">
        <f>IF(N225="zákl. prenesená",J225,0)</f>
        <v>0</v>
      </c>
      <c r="BH225" s="259">
        <f>IF(N225="zníž. prenesená",J225,0)</f>
        <v>0</v>
      </c>
      <c r="BI225" s="259">
        <f>IF(N225="nulová",J225,0)</f>
        <v>0</v>
      </c>
      <c r="BJ225" s="14" t="s">
        <v>92</v>
      </c>
      <c r="BK225" s="259">
        <f>ROUND(I225*H225,2)</f>
        <v>0</v>
      </c>
      <c r="BL225" s="14" t="s">
        <v>197</v>
      </c>
      <c r="BM225" s="258" t="s">
        <v>352</v>
      </c>
    </row>
    <row r="226" s="2" customFormat="1" ht="21.75" customHeight="1">
      <c r="A226" s="35"/>
      <c r="B226" s="36"/>
      <c r="C226" s="260" t="s">
        <v>266</v>
      </c>
      <c r="D226" s="260" t="s">
        <v>186</v>
      </c>
      <c r="E226" s="261" t="s">
        <v>353</v>
      </c>
      <c r="F226" s="262" t="s">
        <v>354</v>
      </c>
      <c r="G226" s="263" t="s">
        <v>244</v>
      </c>
      <c r="H226" s="264">
        <v>3</v>
      </c>
      <c r="I226" s="265"/>
      <c r="J226" s="266">
        <f>ROUND(I226*H226,2)</f>
        <v>0</v>
      </c>
      <c r="K226" s="267"/>
      <c r="L226" s="268"/>
      <c r="M226" s="269" t="s">
        <v>1</v>
      </c>
      <c r="N226" s="270" t="s">
        <v>45</v>
      </c>
      <c r="O226" s="94"/>
      <c r="P226" s="256">
        <f>O226*H226</f>
        <v>0</v>
      </c>
      <c r="Q226" s="256">
        <v>0.0014400000000000001</v>
      </c>
      <c r="R226" s="256">
        <f>Q226*H226</f>
        <v>0.0043200000000000001</v>
      </c>
      <c r="S226" s="256">
        <v>0</v>
      </c>
      <c r="T226" s="25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8" t="s">
        <v>229</v>
      </c>
      <c r="AT226" s="258" t="s">
        <v>186</v>
      </c>
      <c r="AU226" s="258" t="s">
        <v>92</v>
      </c>
      <c r="AY226" s="14" t="s">
        <v>150</v>
      </c>
      <c r="BE226" s="259">
        <f>IF(N226="základná",J226,0)</f>
        <v>0</v>
      </c>
      <c r="BF226" s="259">
        <f>IF(N226="znížená",J226,0)</f>
        <v>0</v>
      </c>
      <c r="BG226" s="259">
        <f>IF(N226="zákl. prenesená",J226,0)</f>
        <v>0</v>
      </c>
      <c r="BH226" s="259">
        <f>IF(N226="zníž. prenesená",J226,0)</f>
        <v>0</v>
      </c>
      <c r="BI226" s="259">
        <f>IF(N226="nulová",J226,0)</f>
        <v>0</v>
      </c>
      <c r="BJ226" s="14" t="s">
        <v>92</v>
      </c>
      <c r="BK226" s="259">
        <f>ROUND(I226*H226,2)</f>
        <v>0</v>
      </c>
      <c r="BL226" s="14" t="s">
        <v>197</v>
      </c>
      <c r="BM226" s="258" t="s">
        <v>355</v>
      </c>
    </row>
    <row r="227" s="12" customFormat="1" ht="25.92" customHeight="1">
      <c r="A227" s="12"/>
      <c r="B227" s="231"/>
      <c r="C227" s="232"/>
      <c r="D227" s="233" t="s">
        <v>78</v>
      </c>
      <c r="E227" s="234" t="s">
        <v>210</v>
      </c>
      <c r="F227" s="234" t="s">
        <v>1</v>
      </c>
      <c r="G227" s="232"/>
      <c r="H227" s="232"/>
      <c r="I227" s="235"/>
      <c r="J227" s="205">
        <f>BK227</f>
        <v>0</v>
      </c>
      <c r="K227" s="232"/>
      <c r="L227" s="236"/>
      <c r="M227" s="237"/>
      <c r="N227" s="238"/>
      <c r="O227" s="238"/>
      <c r="P227" s="239">
        <f>P228+P229+P237</f>
        <v>0</v>
      </c>
      <c r="Q227" s="238"/>
      <c r="R227" s="239">
        <f>R228+R229+R237</f>
        <v>0.10593725000000001</v>
      </c>
      <c r="S227" s="238"/>
      <c r="T227" s="240">
        <f>T228+T229+T237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41" t="s">
        <v>86</v>
      </c>
      <c r="AT227" s="242" t="s">
        <v>78</v>
      </c>
      <c r="AU227" s="242" t="s">
        <v>79</v>
      </c>
      <c r="AY227" s="241" t="s">
        <v>150</v>
      </c>
      <c r="BK227" s="243">
        <f>BK228+BK229+BK237</f>
        <v>0</v>
      </c>
    </row>
    <row r="228" s="12" customFormat="1" ht="22.8" customHeight="1">
      <c r="A228" s="12"/>
      <c r="B228" s="231"/>
      <c r="C228" s="232"/>
      <c r="D228" s="233" t="s">
        <v>78</v>
      </c>
      <c r="E228" s="244" t="s">
        <v>356</v>
      </c>
      <c r="F228" s="244" t="s">
        <v>357</v>
      </c>
      <c r="G228" s="232"/>
      <c r="H228" s="232"/>
      <c r="I228" s="235"/>
      <c r="J228" s="245">
        <f>BK228</f>
        <v>0</v>
      </c>
      <c r="K228" s="232"/>
      <c r="L228" s="236"/>
      <c r="M228" s="237"/>
      <c r="N228" s="238"/>
      <c r="O228" s="238"/>
      <c r="P228" s="239">
        <v>0</v>
      </c>
      <c r="Q228" s="238"/>
      <c r="R228" s="239">
        <v>0</v>
      </c>
      <c r="S228" s="238"/>
      <c r="T228" s="240"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41" t="s">
        <v>86</v>
      </c>
      <c r="AT228" s="242" t="s">
        <v>78</v>
      </c>
      <c r="AU228" s="242" t="s">
        <v>86</v>
      </c>
      <c r="AY228" s="241" t="s">
        <v>150</v>
      </c>
      <c r="BK228" s="243">
        <v>0</v>
      </c>
    </row>
    <row r="229" s="12" customFormat="1" ht="22.8" customHeight="1">
      <c r="A229" s="12"/>
      <c r="B229" s="231"/>
      <c r="C229" s="232"/>
      <c r="D229" s="233" t="s">
        <v>78</v>
      </c>
      <c r="E229" s="244" t="s">
        <v>358</v>
      </c>
      <c r="F229" s="244" t="s">
        <v>359</v>
      </c>
      <c r="G229" s="232"/>
      <c r="H229" s="232"/>
      <c r="I229" s="235"/>
      <c r="J229" s="245">
        <f>BK229</f>
        <v>0</v>
      </c>
      <c r="K229" s="232"/>
      <c r="L229" s="236"/>
      <c r="M229" s="237"/>
      <c r="N229" s="238"/>
      <c r="O229" s="238"/>
      <c r="P229" s="239">
        <f>SUM(P230:P236)</f>
        <v>0</v>
      </c>
      <c r="Q229" s="238"/>
      <c r="R229" s="239">
        <f>SUM(R230:R236)</f>
        <v>0.062737250000000008</v>
      </c>
      <c r="S229" s="238"/>
      <c r="T229" s="240">
        <f>SUM(T230:T236)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1" t="s">
        <v>92</v>
      </c>
      <c r="AT229" s="242" t="s">
        <v>78</v>
      </c>
      <c r="AU229" s="242" t="s">
        <v>86</v>
      </c>
      <c r="AY229" s="241" t="s">
        <v>150</v>
      </c>
      <c r="BK229" s="243">
        <f>SUM(BK230:BK236)</f>
        <v>0</v>
      </c>
    </row>
    <row r="230" s="2" customFormat="1" ht="24.15" customHeight="1">
      <c r="A230" s="35"/>
      <c r="B230" s="36"/>
      <c r="C230" s="246" t="s">
        <v>360</v>
      </c>
      <c r="D230" s="246" t="s">
        <v>152</v>
      </c>
      <c r="E230" s="247" t="s">
        <v>361</v>
      </c>
      <c r="F230" s="248" t="s">
        <v>362</v>
      </c>
      <c r="G230" s="249" t="s">
        <v>155</v>
      </c>
      <c r="H230" s="250">
        <v>20</v>
      </c>
      <c r="I230" s="251"/>
      <c r="J230" s="252">
        <f>ROUND(I230*H230,2)</f>
        <v>0</v>
      </c>
      <c r="K230" s="253"/>
      <c r="L230" s="41"/>
      <c r="M230" s="254" t="s">
        <v>1</v>
      </c>
      <c r="N230" s="255" t="s">
        <v>45</v>
      </c>
      <c r="O230" s="94"/>
      <c r="P230" s="256">
        <f>O230*H230</f>
        <v>0</v>
      </c>
      <c r="Q230" s="256">
        <v>0.00024000000000000001</v>
      </c>
      <c r="R230" s="256">
        <f>Q230*H230</f>
        <v>0.0048000000000000004</v>
      </c>
      <c r="S230" s="256">
        <v>0</v>
      </c>
      <c r="T230" s="25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8" t="s">
        <v>197</v>
      </c>
      <c r="AT230" s="258" t="s">
        <v>152</v>
      </c>
      <c r="AU230" s="258" t="s">
        <v>92</v>
      </c>
      <c r="AY230" s="14" t="s">
        <v>150</v>
      </c>
      <c r="BE230" s="259">
        <f>IF(N230="základná",J230,0)</f>
        <v>0</v>
      </c>
      <c r="BF230" s="259">
        <f>IF(N230="znížená",J230,0)</f>
        <v>0</v>
      </c>
      <c r="BG230" s="259">
        <f>IF(N230="zákl. prenesená",J230,0)</f>
        <v>0</v>
      </c>
      <c r="BH230" s="259">
        <f>IF(N230="zníž. prenesená",J230,0)</f>
        <v>0</v>
      </c>
      <c r="BI230" s="259">
        <f>IF(N230="nulová",J230,0)</f>
        <v>0</v>
      </c>
      <c r="BJ230" s="14" t="s">
        <v>92</v>
      </c>
      <c r="BK230" s="259">
        <f>ROUND(I230*H230,2)</f>
        <v>0</v>
      </c>
      <c r="BL230" s="14" t="s">
        <v>197</v>
      </c>
      <c r="BM230" s="258" t="s">
        <v>363</v>
      </c>
    </row>
    <row r="231" s="2" customFormat="1" ht="16.5" customHeight="1">
      <c r="A231" s="35"/>
      <c r="B231" s="36"/>
      <c r="C231" s="246" t="s">
        <v>269</v>
      </c>
      <c r="D231" s="246" t="s">
        <v>152</v>
      </c>
      <c r="E231" s="247" t="s">
        <v>364</v>
      </c>
      <c r="F231" s="248" t="s">
        <v>365</v>
      </c>
      <c r="G231" s="249" t="s">
        <v>155</v>
      </c>
      <c r="H231" s="250">
        <v>10</v>
      </c>
      <c r="I231" s="251"/>
      <c r="J231" s="252">
        <f>ROUND(I231*H231,2)</f>
        <v>0</v>
      </c>
      <c r="K231" s="253"/>
      <c r="L231" s="41"/>
      <c r="M231" s="254" t="s">
        <v>1</v>
      </c>
      <c r="N231" s="255" t="s">
        <v>45</v>
      </c>
      <c r="O231" s="94"/>
      <c r="P231" s="256">
        <f>O231*H231</f>
        <v>0</v>
      </c>
      <c r="Q231" s="256">
        <v>8.0000000000000007E-05</v>
      </c>
      <c r="R231" s="256">
        <f>Q231*H231</f>
        <v>0.00080000000000000004</v>
      </c>
      <c r="S231" s="256">
        <v>0</v>
      </c>
      <c r="T231" s="25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8" t="s">
        <v>197</v>
      </c>
      <c r="AT231" s="258" t="s">
        <v>152</v>
      </c>
      <c r="AU231" s="258" t="s">
        <v>92</v>
      </c>
      <c r="AY231" s="14" t="s">
        <v>150</v>
      </c>
      <c r="BE231" s="259">
        <f>IF(N231="základná",J231,0)</f>
        <v>0</v>
      </c>
      <c r="BF231" s="259">
        <f>IF(N231="znížená",J231,0)</f>
        <v>0</v>
      </c>
      <c r="BG231" s="259">
        <f>IF(N231="zákl. prenesená",J231,0)</f>
        <v>0</v>
      </c>
      <c r="BH231" s="259">
        <f>IF(N231="zníž. prenesená",J231,0)</f>
        <v>0</v>
      </c>
      <c r="BI231" s="259">
        <f>IF(N231="nulová",J231,0)</f>
        <v>0</v>
      </c>
      <c r="BJ231" s="14" t="s">
        <v>92</v>
      </c>
      <c r="BK231" s="259">
        <f>ROUND(I231*H231,2)</f>
        <v>0</v>
      </c>
      <c r="BL231" s="14" t="s">
        <v>197</v>
      </c>
      <c r="BM231" s="258" t="s">
        <v>366</v>
      </c>
    </row>
    <row r="232" s="2" customFormat="1" ht="21.75" customHeight="1">
      <c r="A232" s="35"/>
      <c r="B232" s="36"/>
      <c r="C232" s="246" t="s">
        <v>367</v>
      </c>
      <c r="D232" s="246" t="s">
        <v>152</v>
      </c>
      <c r="E232" s="247" t="s">
        <v>368</v>
      </c>
      <c r="F232" s="248" t="s">
        <v>369</v>
      </c>
      <c r="G232" s="249" t="s">
        <v>155</v>
      </c>
      <c r="H232" s="250">
        <v>265.77499999999998</v>
      </c>
      <c r="I232" s="251"/>
      <c r="J232" s="252">
        <f>ROUND(I232*H232,2)</f>
        <v>0</v>
      </c>
      <c r="K232" s="253"/>
      <c r="L232" s="41"/>
      <c r="M232" s="254" t="s">
        <v>1</v>
      </c>
      <c r="N232" s="255" t="s">
        <v>45</v>
      </c>
      <c r="O232" s="94"/>
      <c r="P232" s="256">
        <f>O232*H232</f>
        <v>0</v>
      </c>
      <c r="Q232" s="256">
        <v>0.00019000000000000001</v>
      </c>
      <c r="R232" s="256">
        <f>Q232*H232</f>
        <v>0.05049725</v>
      </c>
      <c r="S232" s="256">
        <v>0</v>
      </c>
      <c r="T232" s="25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8" t="s">
        <v>197</v>
      </c>
      <c r="AT232" s="258" t="s">
        <v>152</v>
      </c>
      <c r="AU232" s="258" t="s">
        <v>92</v>
      </c>
      <c r="AY232" s="14" t="s">
        <v>150</v>
      </c>
      <c r="BE232" s="259">
        <f>IF(N232="základná",J232,0)</f>
        <v>0</v>
      </c>
      <c r="BF232" s="259">
        <f>IF(N232="znížená",J232,0)</f>
        <v>0</v>
      </c>
      <c r="BG232" s="259">
        <f>IF(N232="zákl. prenesená",J232,0)</f>
        <v>0</v>
      </c>
      <c r="BH232" s="259">
        <f>IF(N232="zníž. prenesená",J232,0)</f>
        <v>0</v>
      </c>
      <c r="BI232" s="259">
        <f>IF(N232="nulová",J232,0)</f>
        <v>0</v>
      </c>
      <c r="BJ232" s="14" t="s">
        <v>92</v>
      </c>
      <c r="BK232" s="259">
        <f>ROUND(I232*H232,2)</f>
        <v>0</v>
      </c>
      <c r="BL232" s="14" t="s">
        <v>197</v>
      </c>
      <c r="BM232" s="258" t="s">
        <v>370</v>
      </c>
    </row>
    <row r="233" s="2" customFormat="1" ht="21.75" customHeight="1">
      <c r="A233" s="35"/>
      <c r="B233" s="36"/>
      <c r="C233" s="246" t="s">
        <v>273</v>
      </c>
      <c r="D233" s="246" t="s">
        <v>152</v>
      </c>
      <c r="E233" s="247" t="s">
        <v>371</v>
      </c>
      <c r="F233" s="248" t="s">
        <v>372</v>
      </c>
      <c r="G233" s="249" t="s">
        <v>155</v>
      </c>
      <c r="H233" s="250">
        <v>4</v>
      </c>
      <c r="I233" s="251"/>
      <c r="J233" s="252">
        <f>ROUND(I233*H233,2)</f>
        <v>0</v>
      </c>
      <c r="K233" s="253"/>
      <c r="L233" s="41"/>
      <c r="M233" s="254" t="s">
        <v>1</v>
      </c>
      <c r="N233" s="255" t="s">
        <v>45</v>
      </c>
      <c r="O233" s="94"/>
      <c r="P233" s="256">
        <f>O233*H233</f>
        <v>0</v>
      </c>
      <c r="Q233" s="256">
        <v>0.00019000000000000001</v>
      </c>
      <c r="R233" s="256">
        <f>Q233*H233</f>
        <v>0.00076000000000000004</v>
      </c>
      <c r="S233" s="256">
        <v>0</v>
      </c>
      <c r="T233" s="25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8" t="s">
        <v>197</v>
      </c>
      <c r="AT233" s="258" t="s">
        <v>152</v>
      </c>
      <c r="AU233" s="258" t="s">
        <v>92</v>
      </c>
      <c r="AY233" s="14" t="s">
        <v>150</v>
      </c>
      <c r="BE233" s="259">
        <f>IF(N233="základná",J233,0)</f>
        <v>0</v>
      </c>
      <c r="BF233" s="259">
        <f>IF(N233="znížená",J233,0)</f>
        <v>0</v>
      </c>
      <c r="BG233" s="259">
        <f>IF(N233="zákl. prenesená",J233,0)</f>
        <v>0</v>
      </c>
      <c r="BH233" s="259">
        <f>IF(N233="zníž. prenesená",J233,0)</f>
        <v>0</v>
      </c>
      <c r="BI233" s="259">
        <f>IF(N233="nulová",J233,0)</f>
        <v>0</v>
      </c>
      <c r="BJ233" s="14" t="s">
        <v>92</v>
      </c>
      <c r="BK233" s="259">
        <f>ROUND(I233*H233,2)</f>
        <v>0</v>
      </c>
      <c r="BL233" s="14" t="s">
        <v>197</v>
      </c>
      <c r="BM233" s="258" t="s">
        <v>373</v>
      </c>
    </row>
    <row r="234" s="2" customFormat="1" ht="21.75" customHeight="1">
      <c r="A234" s="35"/>
      <c r="B234" s="36"/>
      <c r="C234" s="246" t="s">
        <v>374</v>
      </c>
      <c r="D234" s="246" t="s">
        <v>152</v>
      </c>
      <c r="E234" s="247" t="s">
        <v>375</v>
      </c>
      <c r="F234" s="248" t="s">
        <v>376</v>
      </c>
      <c r="G234" s="249" t="s">
        <v>155</v>
      </c>
      <c r="H234" s="250">
        <v>16</v>
      </c>
      <c r="I234" s="251"/>
      <c r="J234" s="252">
        <f>ROUND(I234*H234,2)</f>
        <v>0</v>
      </c>
      <c r="K234" s="253"/>
      <c r="L234" s="41"/>
      <c r="M234" s="254" t="s">
        <v>1</v>
      </c>
      <c r="N234" s="255" t="s">
        <v>45</v>
      </c>
      <c r="O234" s="94"/>
      <c r="P234" s="256">
        <f>O234*H234</f>
        <v>0</v>
      </c>
      <c r="Q234" s="256">
        <v>0.00024000000000000001</v>
      </c>
      <c r="R234" s="256">
        <f>Q234*H234</f>
        <v>0.0038400000000000001</v>
      </c>
      <c r="S234" s="256">
        <v>0</v>
      </c>
      <c r="T234" s="25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8" t="s">
        <v>197</v>
      </c>
      <c r="AT234" s="258" t="s">
        <v>152</v>
      </c>
      <c r="AU234" s="258" t="s">
        <v>92</v>
      </c>
      <c r="AY234" s="14" t="s">
        <v>150</v>
      </c>
      <c r="BE234" s="259">
        <f>IF(N234="základná",J234,0)</f>
        <v>0</v>
      </c>
      <c r="BF234" s="259">
        <f>IF(N234="znížená",J234,0)</f>
        <v>0</v>
      </c>
      <c r="BG234" s="259">
        <f>IF(N234="zákl. prenesená",J234,0)</f>
        <v>0</v>
      </c>
      <c r="BH234" s="259">
        <f>IF(N234="zníž. prenesená",J234,0)</f>
        <v>0</v>
      </c>
      <c r="BI234" s="259">
        <f>IF(N234="nulová",J234,0)</f>
        <v>0</v>
      </c>
      <c r="BJ234" s="14" t="s">
        <v>92</v>
      </c>
      <c r="BK234" s="259">
        <f>ROUND(I234*H234,2)</f>
        <v>0</v>
      </c>
      <c r="BL234" s="14" t="s">
        <v>197</v>
      </c>
      <c r="BM234" s="258" t="s">
        <v>377</v>
      </c>
    </row>
    <row r="235" s="2" customFormat="1" ht="21.75" customHeight="1">
      <c r="A235" s="35"/>
      <c r="B235" s="36"/>
      <c r="C235" s="246" t="s">
        <v>276</v>
      </c>
      <c r="D235" s="246" t="s">
        <v>152</v>
      </c>
      <c r="E235" s="247" t="s">
        <v>378</v>
      </c>
      <c r="F235" s="248" t="s">
        <v>379</v>
      </c>
      <c r="G235" s="249" t="s">
        <v>155</v>
      </c>
      <c r="H235" s="250">
        <v>16</v>
      </c>
      <c r="I235" s="251"/>
      <c r="J235" s="252">
        <f>ROUND(I235*H235,2)</f>
        <v>0</v>
      </c>
      <c r="K235" s="253"/>
      <c r="L235" s="41"/>
      <c r="M235" s="254" t="s">
        <v>1</v>
      </c>
      <c r="N235" s="255" t="s">
        <v>45</v>
      </c>
      <c r="O235" s="94"/>
      <c r="P235" s="256">
        <f>O235*H235</f>
        <v>0</v>
      </c>
      <c r="Q235" s="256">
        <v>8.0000000000000007E-05</v>
      </c>
      <c r="R235" s="256">
        <f>Q235*H235</f>
        <v>0.0012800000000000001</v>
      </c>
      <c r="S235" s="256">
        <v>0</v>
      </c>
      <c r="T235" s="25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8" t="s">
        <v>197</v>
      </c>
      <c r="AT235" s="258" t="s">
        <v>152</v>
      </c>
      <c r="AU235" s="258" t="s">
        <v>92</v>
      </c>
      <c r="AY235" s="14" t="s">
        <v>150</v>
      </c>
      <c r="BE235" s="259">
        <f>IF(N235="základná",J235,0)</f>
        <v>0</v>
      </c>
      <c r="BF235" s="259">
        <f>IF(N235="znížená",J235,0)</f>
        <v>0</v>
      </c>
      <c r="BG235" s="259">
        <f>IF(N235="zákl. prenesená",J235,0)</f>
        <v>0</v>
      </c>
      <c r="BH235" s="259">
        <f>IF(N235="zníž. prenesená",J235,0)</f>
        <v>0</v>
      </c>
      <c r="BI235" s="259">
        <f>IF(N235="nulová",J235,0)</f>
        <v>0</v>
      </c>
      <c r="BJ235" s="14" t="s">
        <v>92</v>
      </c>
      <c r="BK235" s="259">
        <f>ROUND(I235*H235,2)</f>
        <v>0</v>
      </c>
      <c r="BL235" s="14" t="s">
        <v>197</v>
      </c>
      <c r="BM235" s="258" t="s">
        <v>380</v>
      </c>
    </row>
    <row r="236" s="2" customFormat="1" ht="16.5" customHeight="1">
      <c r="A236" s="35"/>
      <c r="B236" s="36"/>
      <c r="C236" s="246" t="s">
        <v>381</v>
      </c>
      <c r="D236" s="246" t="s">
        <v>152</v>
      </c>
      <c r="E236" s="247" t="s">
        <v>382</v>
      </c>
      <c r="F236" s="248" t="s">
        <v>383</v>
      </c>
      <c r="G236" s="249" t="s">
        <v>155</v>
      </c>
      <c r="H236" s="250">
        <v>2</v>
      </c>
      <c r="I236" s="251"/>
      <c r="J236" s="252">
        <f>ROUND(I236*H236,2)</f>
        <v>0</v>
      </c>
      <c r="K236" s="253"/>
      <c r="L236" s="41"/>
      <c r="M236" s="254" t="s">
        <v>1</v>
      </c>
      <c r="N236" s="255" t="s">
        <v>45</v>
      </c>
      <c r="O236" s="94"/>
      <c r="P236" s="256">
        <f>O236*H236</f>
        <v>0</v>
      </c>
      <c r="Q236" s="256">
        <v>0.00038000000000000002</v>
      </c>
      <c r="R236" s="256">
        <f>Q236*H236</f>
        <v>0.00076000000000000004</v>
      </c>
      <c r="S236" s="256">
        <v>0</v>
      </c>
      <c r="T236" s="25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8" t="s">
        <v>197</v>
      </c>
      <c r="AT236" s="258" t="s">
        <v>152</v>
      </c>
      <c r="AU236" s="258" t="s">
        <v>92</v>
      </c>
      <c r="AY236" s="14" t="s">
        <v>150</v>
      </c>
      <c r="BE236" s="259">
        <f>IF(N236="základná",J236,0)</f>
        <v>0</v>
      </c>
      <c r="BF236" s="259">
        <f>IF(N236="znížená",J236,0)</f>
        <v>0</v>
      </c>
      <c r="BG236" s="259">
        <f>IF(N236="zákl. prenesená",J236,0)</f>
        <v>0</v>
      </c>
      <c r="BH236" s="259">
        <f>IF(N236="zníž. prenesená",J236,0)</f>
        <v>0</v>
      </c>
      <c r="BI236" s="259">
        <f>IF(N236="nulová",J236,0)</f>
        <v>0</v>
      </c>
      <c r="BJ236" s="14" t="s">
        <v>92</v>
      </c>
      <c r="BK236" s="259">
        <f>ROUND(I236*H236,2)</f>
        <v>0</v>
      </c>
      <c r="BL236" s="14" t="s">
        <v>197</v>
      </c>
      <c r="BM236" s="258" t="s">
        <v>384</v>
      </c>
    </row>
    <row r="237" s="12" customFormat="1" ht="22.8" customHeight="1">
      <c r="A237" s="12"/>
      <c r="B237" s="231"/>
      <c r="C237" s="232"/>
      <c r="D237" s="233" t="s">
        <v>78</v>
      </c>
      <c r="E237" s="244" t="s">
        <v>385</v>
      </c>
      <c r="F237" s="244" t="s">
        <v>386</v>
      </c>
      <c r="G237" s="232"/>
      <c r="H237" s="232"/>
      <c r="I237" s="235"/>
      <c r="J237" s="245">
        <f>BK237</f>
        <v>0</v>
      </c>
      <c r="K237" s="232"/>
      <c r="L237" s="236"/>
      <c r="M237" s="237"/>
      <c r="N237" s="238"/>
      <c r="O237" s="238"/>
      <c r="P237" s="239">
        <f>P238</f>
        <v>0</v>
      </c>
      <c r="Q237" s="238"/>
      <c r="R237" s="239">
        <f>R238</f>
        <v>0.043200000000000002</v>
      </c>
      <c r="S237" s="238"/>
      <c r="T237" s="240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41" t="s">
        <v>92</v>
      </c>
      <c r="AT237" s="242" t="s">
        <v>78</v>
      </c>
      <c r="AU237" s="242" t="s">
        <v>86</v>
      </c>
      <c r="AY237" s="241" t="s">
        <v>150</v>
      </c>
      <c r="BK237" s="243">
        <f>BK238</f>
        <v>0</v>
      </c>
    </row>
    <row r="238" s="2" customFormat="1" ht="24.15" customHeight="1">
      <c r="A238" s="35"/>
      <c r="B238" s="36"/>
      <c r="C238" s="246" t="s">
        <v>280</v>
      </c>
      <c r="D238" s="246" t="s">
        <v>152</v>
      </c>
      <c r="E238" s="247" t="s">
        <v>387</v>
      </c>
      <c r="F238" s="248" t="s">
        <v>388</v>
      </c>
      <c r="G238" s="249" t="s">
        <v>155</v>
      </c>
      <c r="H238" s="250">
        <v>240</v>
      </c>
      <c r="I238" s="251"/>
      <c r="J238" s="252">
        <f>ROUND(I238*H238,2)</f>
        <v>0</v>
      </c>
      <c r="K238" s="253"/>
      <c r="L238" s="41"/>
      <c r="M238" s="254" t="s">
        <v>1</v>
      </c>
      <c r="N238" s="255" t="s">
        <v>45</v>
      </c>
      <c r="O238" s="94"/>
      <c r="P238" s="256">
        <f>O238*H238</f>
        <v>0</v>
      </c>
      <c r="Q238" s="256">
        <v>0.00018000000000000001</v>
      </c>
      <c r="R238" s="256">
        <f>Q238*H238</f>
        <v>0.043200000000000002</v>
      </c>
      <c r="S238" s="256">
        <v>0</v>
      </c>
      <c r="T238" s="25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8" t="s">
        <v>197</v>
      </c>
      <c r="AT238" s="258" t="s">
        <v>152</v>
      </c>
      <c r="AU238" s="258" t="s">
        <v>92</v>
      </c>
      <c r="AY238" s="14" t="s">
        <v>150</v>
      </c>
      <c r="BE238" s="259">
        <f>IF(N238="základná",J238,0)</f>
        <v>0</v>
      </c>
      <c r="BF238" s="259">
        <f>IF(N238="znížená",J238,0)</f>
        <v>0</v>
      </c>
      <c r="BG238" s="259">
        <f>IF(N238="zákl. prenesená",J238,0)</f>
        <v>0</v>
      </c>
      <c r="BH238" s="259">
        <f>IF(N238="zníž. prenesená",J238,0)</f>
        <v>0</v>
      </c>
      <c r="BI238" s="259">
        <f>IF(N238="nulová",J238,0)</f>
        <v>0</v>
      </c>
      <c r="BJ238" s="14" t="s">
        <v>92</v>
      </c>
      <c r="BK238" s="259">
        <f>ROUND(I238*H238,2)</f>
        <v>0</v>
      </c>
      <c r="BL238" s="14" t="s">
        <v>197</v>
      </c>
      <c r="BM238" s="258" t="s">
        <v>389</v>
      </c>
    </row>
    <row r="239" s="12" customFormat="1" ht="25.92" customHeight="1">
      <c r="A239" s="12"/>
      <c r="B239" s="231"/>
      <c r="C239" s="232"/>
      <c r="D239" s="233" t="s">
        <v>78</v>
      </c>
      <c r="E239" s="234" t="s">
        <v>390</v>
      </c>
      <c r="F239" s="234" t="s">
        <v>391</v>
      </c>
      <c r="G239" s="232"/>
      <c r="H239" s="232"/>
      <c r="I239" s="235"/>
      <c r="J239" s="205">
        <f>BK239</f>
        <v>0</v>
      </c>
      <c r="K239" s="232"/>
      <c r="L239" s="236"/>
      <c r="M239" s="237"/>
      <c r="N239" s="238"/>
      <c r="O239" s="238"/>
      <c r="P239" s="239">
        <f>SUM(P240:P244)</f>
        <v>0</v>
      </c>
      <c r="Q239" s="238"/>
      <c r="R239" s="239">
        <f>SUM(R240:R244)</f>
        <v>0</v>
      </c>
      <c r="S239" s="238"/>
      <c r="T239" s="240">
        <f>SUM(T240:T244)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41" t="s">
        <v>156</v>
      </c>
      <c r="AT239" s="242" t="s">
        <v>78</v>
      </c>
      <c r="AU239" s="242" t="s">
        <v>79</v>
      </c>
      <c r="AY239" s="241" t="s">
        <v>150</v>
      </c>
      <c r="BK239" s="243">
        <f>SUM(BK240:BK244)</f>
        <v>0</v>
      </c>
    </row>
    <row r="240" s="2" customFormat="1" ht="33" customHeight="1">
      <c r="A240" s="35"/>
      <c r="B240" s="36"/>
      <c r="C240" s="246" t="s">
        <v>392</v>
      </c>
      <c r="D240" s="246" t="s">
        <v>152</v>
      </c>
      <c r="E240" s="247" t="s">
        <v>393</v>
      </c>
      <c r="F240" s="248" t="s">
        <v>394</v>
      </c>
      <c r="G240" s="249" t="s">
        <v>395</v>
      </c>
      <c r="H240" s="250">
        <v>64</v>
      </c>
      <c r="I240" s="251"/>
      <c r="J240" s="252">
        <f>ROUND(I240*H240,2)</f>
        <v>0</v>
      </c>
      <c r="K240" s="253"/>
      <c r="L240" s="41"/>
      <c r="M240" s="254" t="s">
        <v>1</v>
      </c>
      <c r="N240" s="255" t="s">
        <v>45</v>
      </c>
      <c r="O240" s="94"/>
      <c r="P240" s="256">
        <f>O240*H240</f>
        <v>0</v>
      </c>
      <c r="Q240" s="256">
        <v>0</v>
      </c>
      <c r="R240" s="256">
        <f>Q240*H240</f>
        <v>0</v>
      </c>
      <c r="S240" s="256">
        <v>0</v>
      </c>
      <c r="T240" s="25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8" t="s">
        <v>86</v>
      </c>
      <c r="AT240" s="258" t="s">
        <v>152</v>
      </c>
      <c r="AU240" s="258" t="s">
        <v>86</v>
      </c>
      <c r="AY240" s="14" t="s">
        <v>150</v>
      </c>
      <c r="BE240" s="259">
        <f>IF(N240="základná",J240,0)</f>
        <v>0</v>
      </c>
      <c r="BF240" s="259">
        <f>IF(N240="znížená",J240,0)</f>
        <v>0</v>
      </c>
      <c r="BG240" s="259">
        <f>IF(N240="zákl. prenesená",J240,0)</f>
        <v>0</v>
      </c>
      <c r="BH240" s="259">
        <f>IF(N240="zníž. prenesená",J240,0)</f>
        <v>0</v>
      </c>
      <c r="BI240" s="259">
        <f>IF(N240="nulová",J240,0)</f>
        <v>0</v>
      </c>
      <c r="BJ240" s="14" t="s">
        <v>92</v>
      </c>
      <c r="BK240" s="259">
        <f>ROUND(I240*H240,2)</f>
        <v>0</v>
      </c>
      <c r="BL240" s="14" t="s">
        <v>86</v>
      </c>
      <c r="BM240" s="258" t="s">
        <v>396</v>
      </c>
    </row>
    <row r="241" s="2" customFormat="1" ht="37.8" customHeight="1">
      <c r="A241" s="35"/>
      <c r="B241" s="36"/>
      <c r="C241" s="246" t="s">
        <v>283</v>
      </c>
      <c r="D241" s="246" t="s">
        <v>152</v>
      </c>
      <c r="E241" s="247" t="s">
        <v>397</v>
      </c>
      <c r="F241" s="248" t="s">
        <v>398</v>
      </c>
      <c r="G241" s="249" t="s">
        <v>395</v>
      </c>
      <c r="H241" s="250">
        <v>18</v>
      </c>
      <c r="I241" s="251"/>
      <c r="J241" s="252">
        <f>ROUND(I241*H241,2)</f>
        <v>0</v>
      </c>
      <c r="K241" s="253"/>
      <c r="L241" s="41"/>
      <c r="M241" s="254" t="s">
        <v>1</v>
      </c>
      <c r="N241" s="255" t="s">
        <v>45</v>
      </c>
      <c r="O241" s="94"/>
      <c r="P241" s="256">
        <f>O241*H241</f>
        <v>0</v>
      </c>
      <c r="Q241" s="256">
        <v>0</v>
      </c>
      <c r="R241" s="256">
        <f>Q241*H241</f>
        <v>0</v>
      </c>
      <c r="S241" s="256">
        <v>0</v>
      </c>
      <c r="T241" s="25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58" t="s">
        <v>86</v>
      </c>
      <c r="AT241" s="258" t="s">
        <v>152</v>
      </c>
      <c r="AU241" s="258" t="s">
        <v>86</v>
      </c>
      <c r="AY241" s="14" t="s">
        <v>150</v>
      </c>
      <c r="BE241" s="259">
        <f>IF(N241="základná",J241,0)</f>
        <v>0</v>
      </c>
      <c r="BF241" s="259">
        <f>IF(N241="znížená",J241,0)</f>
        <v>0</v>
      </c>
      <c r="BG241" s="259">
        <f>IF(N241="zákl. prenesená",J241,0)</f>
        <v>0</v>
      </c>
      <c r="BH241" s="259">
        <f>IF(N241="zníž. prenesená",J241,0)</f>
        <v>0</v>
      </c>
      <c r="BI241" s="259">
        <f>IF(N241="nulová",J241,0)</f>
        <v>0</v>
      </c>
      <c r="BJ241" s="14" t="s">
        <v>92</v>
      </c>
      <c r="BK241" s="259">
        <f>ROUND(I241*H241,2)</f>
        <v>0</v>
      </c>
      <c r="BL241" s="14" t="s">
        <v>86</v>
      </c>
      <c r="BM241" s="258" t="s">
        <v>399</v>
      </c>
    </row>
    <row r="242" s="2" customFormat="1" ht="37.8" customHeight="1">
      <c r="A242" s="35"/>
      <c r="B242" s="36"/>
      <c r="C242" s="246" t="s">
        <v>400</v>
      </c>
      <c r="D242" s="246" t="s">
        <v>152</v>
      </c>
      <c r="E242" s="247" t="s">
        <v>401</v>
      </c>
      <c r="F242" s="248" t="s">
        <v>402</v>
      </c>
      <c r="G242" s="249" t="s">
        <v>395</v>
      </c>
      <c r="H242" s="250">
        <v>12</v>
      </c>
      <c r="I242" s="251"/>
      <c r="J242" s="252">
        <f>ROUND(I242*H242,2)</f>
        <v>0</v>
      </c>
      <c r="K242" s="253"/>
      <c r="L242" s="41"/>
      <c r="M242" s="254" t="s">
        <v>1</v>
      </c>
      <c r="N242" s="255" t="s">
        <v>45</v>
      </c>
      <c r="O242" s="94"/>
      <c r="P242" s="256">
        <f>O242*H242</f>
        <v>0</v>
      </c>
      <c r="Q242" s="256">
        <v>0</v>
      </c>
      <c r="R242" s="256">
        <f>Q242*H242</f>
        <v>0</v>
      </c>
      <c r="S242" s="256">
        <v>0</v>
      </c>
      <c r="T242" s="25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8" t="s">
        <v>86</v>
      </c>
      <c r="AT242" s="258" t="s">
        <v>152</v>
      </c>
      <c r="AU242" s="258" t="s">
        <v>86</v>
      </c>
      <c r="AY242" s="14" t="s">
        <v>150</v>
      </c>
      <c r="BE242" s="259">
        <f>IF(N242="základná",J242,0)</f>
        <v>0</v>
      </c>
      <c r="BF242" s="259">
        <f>IF(N242="znížená",J242,0)</f>
        <v>0</v>
      </c>
      <c r="BG242" s="259">
        <f>IF(N242="zákl. prenesená",J242,0)</f>
        <v>0</v>
      </c>
      <c r="BH242" s="259">
        <f>IF(N242="zníž. prenesená",J242,0)</f>
        <v>0</v>
      </c>
      <c r="BI242" s="259">
        <f>IF(N242="nulová",J242,0)</f>
        <v>0</v>
      </c>
      <c r="BJ242" s="14" t="s">
        <v>92</v>
      </c>
      <c r="BK242" s="259">
        <f>ROUND(I242*H242,2)</f>
        <v>0</v>
      </c>
      <c r="BL242" s="14" t="s">
        <v>86</v>
      </c>
      <c r="BM242" s="258" t="s">
        <v>403</v>
      </c>
    </row>
    <row r="243" s="2" customFormat="1" ht="37.8" customHeight="1">
      <c r="A243" s="35"/>
      <c r="B243" s="36"/>
      <c r="C243" s="246" t="s">
        <v>404</v>
      </c>
      <c r="D243" s="246" t="s">
        <v>152</v>
      </c>
      <c r="E243" s="247" t="s">
        <v>405</v>
      </c>
      <c r="F243" s="248" t="s">
        <v>406</v>
      </c>
      <c r="G243" s="249" t="s">
        <v>395</v>
      </c>
      <c r="H243" s="250">
        <v>12</v>
      </c>
      <c r="I243" s="251"/>
      <c r="J243" s="252">
        <f>ROUND(I243*H243,2)</f>
        <v>0</v>
      </c>
      <c r="K243" s="253"/>
      <c r="L243" s="41"/>
      <c r="M243" s="254" t="s">
        <v>1</v>
      </c>
      <c r="N243" s="255" t="s">
        <v>45</v>
      </c>
      <c r="O243" s="94"/>
      <c r="P243" s="256">
        <f>O243*H243</f>
        <v>0</v>
      </c>
      <c r="Q243" s="256">
        <v>0</v>
      </c>
      <c r="R243" s="256">
        <f>Q243*H243</f>
        <v>0</v>
      </c>
      <c r="S243" s="256">
        <v>0</v>
      </c>
      <c r="T243" s="25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58" t="s">
        <v>86</v>
      </c>
      <c r="AT243" s="258" t="s">
        <v>152</v>
      </c>
      <c r="AU243" s="258" t="s">
        <v>86</v>
      </c>
      <c r="AY243" s="14" t="s">
        <v>150</v>
      </c>
      <c r="BE243" s="259">
        <f>IF(N243="základná",J243,0)</f>
        <v>0</v>
      </c>
      <c r="BF243" s="259">
        <f>IF(N243="znížená",J243,0)</f>
        <v>0</v>
      </c>
      <c r="BG243" s="259">
        <f>IF(N243="zákl. prenesená",J243,0)</f>
        <v>0</v>
      </c>
      <c r="BH243" s="259">
        <f>IF(N243="zníž. prenesená",J243,0)</f>
        <v>0</v>
      </c>
      <c r="BI243" s="259">
        <f>IF(N243="nulová",J243,0)</f>
        <v>0</v>
      </c>
      <c r="BJ243" s="14" t="s">
        <v>92</v>
      </c>
      <c r="BK243" s="259">
        <f>ROUND(I243*H243,2)</f>
        <v>0</v>
      </c>
      <c r="BL243" s="14" t="s">
        <v>86</v>
      </c>
      <c r="BM243" s="258" t="s">
        <v>407</v>
      </c>
    </row>
    <row r="244" s="2" customFormat="1" ht="24.15" customHeight="1">
      <c r="A244" s="35"/>
      <c r="B244" s="36"/>
      <c r="C244" s="246" t="s">
        <v>408</v>
      </c>
      <c r="D244" s="246" t="s">
        <v>152</v>
      </c>
      <c r="E244" s="247" t="s">
        <v>409</v>
      </c>
      <c r="F244" s="248" t="s">
        <v>410</v>
      </c>
      <c r="G244" s="249" t="s">
        <v>395</v>
      </c>
      <c r="H244" s="250">
        <v>6</v>
      </c>
      <c r="I244" s="251"/>
      <c r="J244" s="252">
        <f>ROUND(I244*H244,2)</f>
        <v>0</v>
      </c>
      <c r="K244" s="253"/>
      <c r="L244" s="41"/>
      <c r="M244" s="254" t="s">
        <v>1</v>
      </c>
      <c r="N244" s="255" t="s">
        <v>45</v>
      </c>
      <c r="O244" s="94"/>
      <c r="P244" s="256">
        <f>O244*H244</f>
        <v>0</v>
      </c>
      <c r="Q244" s="256">
        <v>0</v>
      </c>
      <c r="R244" s="256">
        <f>Q244*H244</f>
        <v>0</v>
      </c>
      <c r="S244" s="256">
        <v>0</v>
      </c>
      <c r="T244" s="25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8" t="s">
        <v>86</v>
      </c>
      <c r="AT244" s="258" t="s">
        <v>152</v>
      </c>
      <c r="AU244" s="258" t="s">
        <v>86</v>
      </c>
      <c r="AY244" s="14" t="s">
        <v>150</v>
      </c>
      <c r="BE244" s="259">
        <f>IF(N244="základná",J244,0)</f>
        <v>0</v>
      </c>
      <c r="BF244" s="259">
        <f>IF(N244="znížená",J244,0)</f>
        <v>0</v>
      </c>
      <c r="BG244" s="259">
        <f>IF(N244="zákl. prenesená",J244,0)</f>
        <v>0</v>
      </c>
      <c r="BH244" s="259">
        <f>IF(N244="zníž. prenesená",J244,0)</f>
        <v>0</v>
      </c>
      <c r="BI244" s="259">
        <f>IF(N244="nulová",J244,0)</f>
        <v>0</v>
      </c>
      <c r="BJ244" s="14" t="s">
        <v>92</v>
      </c>
      <c r="BK244" s="259">
        <f>ROUND(I244*H244,2)</f>
        <v>0</v>
      </c>
      <c r="BL244" s="14" t="s">
        <v>86</v>
      </c>
      <c r="BM244" s="258" t="s">
        <v>411</v>
      </c>
    </row>
    <row r="245" s="2" customFormat="1" ht="49.92" customHeight="1">
      <c r="A245" s="35"/>
      <c r="B245" s="36"/>
      <c r="C245" s="37"/>
      <c r="D245" s="37"/>
      <c r="E245" s="234" t="s">
        <v>412</v>
      </c>
      <c r="F245" s="234" t="s">
        <v>413</v>
      </c>
      <c r="G245" s="37"/>
      <c r="H245" s="37"/>
      <c r="I245" s="37"/>
      <c r="J245" s="205">
        <f>BK245</f>
        <v>0</v>
      </c>
      <c r="K245" s="37"/>
      <c r="L245" s="41"/>
      <c r="M245" s="271"/>
      <c r="N245" s="272"/>
      <c r="O245" s="94"/>
      <c r="P245" s="94"/>
      <c r="Q245" s="94"/>
      <c r="R245" s="94"/>
      <c r="S245" s="94"/>
      <c r="T245" s="9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78</v>
      </c>
      <c r="AU245" s="14" t="s">
        <v>79</v>
      </c>
      <c r="AY245" s="14" t="s">
        <v>414</v>
      </c>
      <c r="BK245" s="259">
        <f>SUM(BK246:BK250)</f>
        <v>0</v>
      </c>
    </row>
    <row r="246" s="2" customFormat="1" ht="16.32" customHeight="1">
      <c r="A246" s="35"/>
      <c r="B246" s="36"/>
      <c r="C246" s="273" t="s">
        <v>1</v>
      </c>
      <c r="D246" s="273" t="s">
        <v>152</v>
      </c>
      <c r="E246" s="274" t="s">
        <v>1</v>
      </c>
      <c r="F246" s="275" t="s">
        <v>1</v>
      </c>
      <c r="G246" s="276" t="s">
        <v>1</v>
      </c>
      <c r="H246" s="277"/>
      <c r="I246" s="278"/>
      <c r="J246" s="279">
        <f>BK246</f>
        <v>0</v>
      </c>
      <c r="K246" s="253"/>
      <c r="L246" s="41"/>
      <c r="M246" s="280" t="s">
        <v>1</v>
      </c>
      <c r="N246" s="281" t="s">
        <v>45</v>
      </c>
      <c r="O246" s="94"/>
      <c r="P246" s="94"/>
      <c r="Q246" s="94"/>
      <c r="R246" s="94"/>
      <c r="S246" s="94"/>
      <c r="T246" s="9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414</v>
      </c>
      <c r="AU246" s="14" t="s">
        <v>86</v>
      </c>
      <c r="AY246" s="14" t="s">
        <v>414</v>
      </c>
      <c r="BE246" s="259">
        <f>IF(N246="základná",J246,0)</f>
        <v>0</v>
      </c>
      <c r="BF246" s="259">
        <f>IF(N246="znížená",J246,0)</f>
        <v>0</v>
      </c>
      <c r="BG246" s="259">
        <f>IF(N246="zákl. prenesená",J246,0)</f>
        <v>0</v>
      </c>
      <c r="BH246" s="259">
        <f>IF(N246="zníž. prenesená",J246,0)</f>
        <v>0</v>
      </c>
      <c r="BI246" s="259">
        <f>IF(N246="nulová",J246,0)</f>
        <v>0</v>
      </c>
      <c r="BJ246" s="14" t="s">
        <v>92</v>
      </c>
      <c r="BK246" s="259">
        <f>I246*H246</f>
        <v>0</v>
      </c>
    </row>
    <row r="247" s="2" customFormat="1" ht="16.32" customHeight="1">
      <c r="A247" s="35"/>
      <c r="B247" s="36"/>
      <c r="C247" s="273" t="s">
        <v>1</v>
      </c>
      <c r="D247" s="273" t="s">
        <v>152</v>
      </c>
      <c r="E247" s="274" t="s">
        <v>1</v>
      </c>
      <c r="F247" s="275" t="s">
        <v>1</v>
      </c>
      <c r="G247" s="276" t="s">
        <v>1</v>
      </c>
      <c r="H247" s="277"/>
      <c r="I247" s="278"/>
      <c r="J247" s="279">
        <f>BK247</f>
        <v>0</v>
      </c>
      <c r="K247" s="253"/>
      <c r="L247" s="41"/>
      <c r="M247" s="280" t="s">
        <v>1</v>
      </c>
      <c r="N247" s="281" t="s">
        <v>45</v>
      </c>
      <c r="O247" s="94"/>
      <c r="P247" s="94"/>
      <c r="Q247" s="94"/>
      <c r="R247" s="94"/>
      <c r="S247" s="94"/>
      <c r="T247" s="9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414</v>
      </c>
      <c r="AU247" s="14" t="s">
        <v>86</v>
      </c>
      <c r="AY247" s="14" t="s">
        <v>414</v>
      </c>
      <c r="BE247" s="259">
        <f>IF(N247="základná",J247,0)</f>
        <v>0</v>
      </c>
      <c r="BF247" s="259">
        <f>IF(N247="znížená",J247,0)</f>
        <v>0</v>
      </c>
      <c r="BG247" s="259">
        <f>IF(N247="zákl. prenesená",J247,0)</f>
        <v>0</v>
      </c>
      <c r="BH247" s="259">
        <f>IF(N247="zníž. prenesená",J247,0)</f>
        <v>0</v>
      </c>
      <c r="BI247" s="259">
        <f>IF(N247="nulová",J247,0)</f>
        <v>0</v>
      </c>
      <c r="BJ247" s="14" t="s">
        <v>92</v>
      </c>
      <c r="BK247" s="259">
        <f>I247*H247</f>
        <v>0</v>
      </c>
    </row>
    <row r="248" s="2" customFormat="1" ht="16.32" customHeight="1">
      <c r="A248" s="35"/>
      <c r="B248" s="36"/>
      <c r="C248" s="273" t="s">
        <v>1</v>
      </c>
      <c r="D248" s="273" t="s">
        <v>152</v>
      </c>
      <c r="E248" s="274" t="s">
        <v>1</v>
      </c>
      <c r="F248" s="275" t="s">
        <v>1</v>
      </c>
      <c r="G248" s="276" t="s">
        <v>1</v>
      </c>
      <c r="H248" s="277"/>
      <c r="I248" s="278"/>
      <c r="J248" s="279">
        <f>BK248</f>
        <v>0</v>
      </c>
      <c r="K248" s="253"/>
      <c r="L248" s="41"/>
      <c r="M248" s="280" t="s">
        <v>1</v>
      </c>
      <c r="N248" s="281" t="s">
        <v>45</v>
      </c>
      <c r="O248" s="94"/>
      <c r="P248" s="94"/>
      <c r="Q248" s="94"/>
      <c r="R248" s="94"/>
      <c r="S248" s="94"/>
      <c r="T248" s="9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414</v>
      </c>
      <c r="AU248" s="14" t="s">
        <v>86</v>
      </c>
      <c r="AY248" s="14" t="s">
        <v>414</v>
      </c>
      <c r="BE248" s="259">
        <f>IF(N248="základná",J248,0)</f>
        <v>0</v>
      </c>
      <c r="BF248" s="259">
        <f>IF(N248="znížená",J248,0)</f>
        <v>0</v>
      </c>
      <c r="BG248" s="259">
        <f>IF(N248="zákl. prenesená",J248,0)</f>
        <v>0</v>
      </c>
      <c r="BH248" s="259">
        <f>IF(N248="zníž. prenesená",J248,0)</f>
        <v>0</v>
      </c>
      <c r="BI248" s="259">
        <f>IF(N248="nulová",J248,0)</f>
        <v>0</v>
      </c>
      <c r="BJ248" s="14" t="s">
        <v>92</v>
      </c>
      <c r="BK248" s="259">
        <f>I248*H248</f>
        <v>0</v>
      </c>
    </row>
    <row r="249" s="2" customFormat="1" ht="16.32" customHeight="1">
      <c r="A249" s="35"/>
      <c r="B249" s="36"/>
      <c r="C249" s="273" t="s">
        <v>1</v>
      </c>
      <c r="D249" s="273" t="s">
        <v>152</v>
      </c>
      <c r="E249" s="274" t="s">
        <v>1</v>
      </c>
      <c r="F249" s="275" t="s">
        <v>1</v>
      </c>
      <c r="G249" s="276" t="s">
        <v>1</v>
      </c>
      <c r="H249" s="277"/>
      <c r="I249" s="278"/>
      <c r="J249" s="279">
        <f>BK249</f>
        <v>0</v>
      </c>
      <c r="K249" s="253"/>
      <c r="L249" s="41"/>
      <c r="M249" s="280" t="s">
        <v>1</v>
      </c>
      <c r="N249" s="281" t="s">
        <v>45</v>
      </c>
      <c r="O249" s="94"/>
      <c r="P249" s="94"/>
      <c r="Q249" s="94"/>
      <c r="R249" s="94"/>
      <c r="S249" s="94"/>
      <c r="T249" s="9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414</v>
      </c>
      <c r="AU249" s="14" t="s">
        <v>86</v>
      </c>
      <c r="AY249" s="14" t="s">
        <v>414</v>
      </c>
      <c r="BE249" s="259">
        <f>IF(N249="základná",J249,0)</f>
        <v>0</v>
      </c>
      <c r="BF249" s="259">
        <f>IF(N249="znížená",J249,0)</f>
        <v>0</v>
      </c>
      <c r="BG249" s="259">
        <f>IF(N249="zákl. prenesená",J249,0)</f>
        <v>0</v>
      </c>
      <c r="BH249" s="259">
        <f>IF(N249="zníž. prenesená",J249,0)</f>
        <v>0</v>
      </c>
      <c r="BI249" s="259">
        <f>IF(N249="nulová",J249,0)</f>
        <v>0</v>
      </c>
      <c r="BJ249" s="14" t="s">
        <v>92</v>
      </c>
      <c r="BK249" s="259">
        <f>I249*H249</f>
        <v>0</v>
      </c>
    </row>
    <row r="250" s="2" customFormat="1" ht="16.32" customHeight="1">
      <c r="A250" s="35"/>
      <c r="B250" s="36"/>
      <c r="C250" s="273" t="s">
        <v>1</v>
      </c>
      <c r="D250" s="273" t="s">
        <v>152</v>
      </c>
      <c r="E250" s="274" t="s">
        <v>1</v>
      </c>
      <c r="F250" s="275" t="s">
        <v>1</v>
      </c>
      <c r="G250" s="276" t="s">
        <v>1</v>
      </c>
      <c r="H250" s="277"/>
      <c r="I250" s="278"/>
      <c r="J250" s="279">
        <f>BK250</f>
        <v>0</v>
      </c>
      <c r="K250" s="253"/>
      <c r="L250" s="41"/>
      <c r="M250" s="280" t="s">
        <v>1</v>
      </c>
      <c r="N250" s="281" t="s">
        <v>45</v>
      </c>
      <c r="O250" s="282"/>
      <c r="P250" s="282"/>
      <c r="Q250" s="282"/>
      <c r="R250" s="282"/>
      <c r="S250" s="282"/>
      <c r="T250" s="28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414</v>
      </c>
      <c r="AU250" s="14" t="s">
        <v>86</v>
      </c>
      <c r="AY250" s="14" t="s">
        <v>414</v>
      </c>
      <c r="BE250" s="259">
        <f>IF(N250="základná",J250,0)</f>
        <v>0</v>
      </c>
      <c r="BF250" s="259">
        <f>IF(N250="znížená",J250,0)</f>
        <v>0</v>
      </c>
      <c r="BG250" s="259">
        <f>IF(N250="zákl. prenesená",J250,0)</f>
        <v>0</v>
      </c>
      <c r="BH250" s="259">
        <f>IF(N250="zníž. prenesená",J250,0)</f>
        <v>0</v>
      </c>
      <c r="BI250" s="259">
        <f>IF(N250="nulová",J250,0)</f>
        <v>0</v>
      </c>
      <c r="BJ250" s="14" t="s">
        <v>92</v>
      </c>
      <c r="BK250" s="259">
        <f>I250*H250</f>
        <v>0</v>
      </c>
    </row>
    <row r="251" s="2" customFormat="1" ht="6.96" customHeight="1">
      <c r="A251" s="35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1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sheet="1" autoFilter="0" formatColumns="0" formatRows="0" objects="1" scenarios="1" spinCount="100000" saltValue="JqDCJg0FYvediF5rk3u9Qayy3tJ505xFE9T/meNVKD1WwXSMktkGDlFFS6MGwiKcBpzgUyI3hyJhClFNmStnLA==" hashValue="Frbe9HLM/3IeeF++bV00DUL/TIA2pQIOmxYx/MgdyTc0/XBS7R0ARN5ZKuZ3UklDtzUeRsDv73MNt5MIh5w4oA==" algorithmName="SHA-512" password="CC49"/>
  <autoFilter ref="C155:K25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28:F128"/>
    <mergeCell ref="D129:F129"/>
    <mergeCell ref="D130:F130"/>
    <mergeCell ref="D131:F131"/>
    <mergeCell ref="D132:F132"/>
    <mergeCell ref="E144:H144"/>
    <mergeCell ref="E146:H146"/>
    <mergeCell ref="E148:H148"/>
    <mergeCell ref="L2:V2"/>
  </mergeCells>
  <dataValidations count="2">
    <dataValidation type="list" allowBlank="1" showInputMessage="1" showErrorMessage="1" error="Povolené sú hodnoty K, M." sqref="D246:D251">
      <formula1>"K, M"</formula1>
    </dataValidation>
    <dataValidation type="list" allowBlank="1" showInputMessage="1" showErrorMessage="1" error="Povolené sú hodnoty základná, znížená, nulová." sqref="N246:N25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 Banik</dc:creator>
  <cp:lastModifiedBy>Tomas Banik</cp:lastModifiedBy>
  <dcterms:created xsi:type="dcterms:W3CDTF">2024-05-22T05:57:39Z</dcterms:created>
  <dcterms:modified xsi:type="dcterms:W3CDTF">2024-05-22T05:57:41Z</dcterms:modified>
</cp:coreProperties>
</file>