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thsk.sharepoint.com/sites/nakup_za/Obstarvanie/Aktivne/ZAT/23 HV prípojka - Bytový komplex Univerzitná/ProEbiz/"/>
    </mc:Choice>
  </mc:AlternateContent>
  <xr:revisionPtr revIDLastSave="7" documentId="8_{ED9CC330-491F-4707-9BB0-3293B53B9E5E}" xr6:coauthVersionLast="47" xr6:coauthVersionMax="47" xr10:uidLastSave="{B20DC337-D995-4459-B2B1-D47710F20DE1}"/>
  <bookViews>
    <workbookView xWindow="28680" yWindow="-120" windowWidth="29040" windowHeight="15720" tabRatio="500" firstSheet="1" activeTab="1" xr2:uid="{00000000-000D-0000-FFFF-FFFF00000000}"/>
  </bookViews>
  <sheets>
    <sheet name="Rekapitulácia stavby" sheetId="1" r:id="rId1"/>
    <sheet name="01 - Potrubná časť - Žili..." sheetId="2" r:id="rId2"/>
    <sheet name="03 - Stavebná časť - Žili..." sheetId="4" r:id="rId3"/>
  </sheets>
  <definedNames>
    <definedName name="_xlnm._FilterDatabase" localSheetId="1" hidden="1">'01 - Potrubná časť - Žili...'!$C$129:$K$216</definedName>
    <definedName name="_xlnm._FilterDatabase" localSheetId="2" hidden="1">'03 - Stavebná časť - Žili...'!$C$128:$K$169</definedName>
    <definedName name="_xlnm.Print_Titles" localSheetId="1">'01 - Potrubná časť - Žili...'!$129:$129</definedName>
    <definedName name="_xlnm.Print_Titles" localSheetId="2">'03 - Stavebná časť - Žili...'!$128:$128</definedName>
    <definedName name="_xlnm.Print_Titles" localSheetId="0">'Rekapitulácia stavby'!$92:$92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G95" i="1" l="1"/>
  <c r="BK169" i="4"/>
  <c r="BK168" i="4" s="1"/>
  <c r="J168" i="4" s="1"/>
  <c r="J107" i="4" s="1"/>
  <c r="BI169" i="4"/>
  <c r="BH169" i="4"/>
  <c r="BG169" i="4"/>
  <c r="BE169" i="4"/>
  <c r="T169" i="4"/>
  <c r="R169" i="4"/>
  <c r="P169" i="4"/>
  <c r="P168" i="4" s="1"/>
  <c r="J169" i="4"/>
  <c r="BF169" i="4" s="1"/>
  <c r="T168" i="4"/>
  <c r="R168" i="4"/>
  <c r="BK167" i="4"/>
  <c r="BI167" i="4"/>
  <c r="BH167" i="4"/>
  <c r="BG167" i="4"/>
  <c r="BE167" i="4"/>
  <c r="T167" i="4"/>
  <c r="R167" i="4"/>
  <c r="P167" i="4"/>
  <c r="J167" i="4"/>
  <c r="BF167" i="4" s="1"/>
  <c r="BK166" i="4"/>
  <c r="BI166" i="4"/>
  <c r="BH166" i="4"/>
  <c r="BG166" i="4"/>
  <c r="BF166" i="4"/>
  <c r="BE166" i="4"/>
  <c r="T166" i="4"/>
  <c r="R166" i="4"/>
  <c r="R164" i="4" s="1"/>
  <c r="P166" i="4"/>
  <c r="J166" i="4"/>
  <c r="BK165" i="4"/>
  <c r="BK164" i="4" s="1"/>
  <c r="J164" i="4" s="1"/>
  <c r="J106" i="4" s="1"/>
  <c r="BI165" i="4"/>
  <c r="BH165" i="4"/>
  <c r="BG165" i="4"/>
  <c r="BE165" i="4"/>
  <c r="T165" i="4"/>
  <c r="T164" i="4" s="1"/>
  <c r="R165" i="4"/>
  <c r="P165" i="4"/>
  <c r="J165" i="4"/>
  <c r="BF165" i="4" s="1"/>
  <c r="P164" i="4"/>
  <c r="BK163" i="4"/>
  <c r="BI163" i="4"/>
  <c r="BH163" i="4"/>
  <c r="BG163" i="4"/>
  <c r="BE163" i="4"/>
  <c r="T163" i="4"/>
  <c r="T161" i="4" s="1"/>
  <c r="T160" i="4" s="1"/>
  <c r="R163" i="4"/>
  <c r="P163" i="4"/>
  <c r="J163" i="4"/>
  <c r="BF163" i="4" s="1"/>
  <c r="BK162" i="4"/>
  <c r="BK161" i="4" s="1"/>
  <c r="BI162" i="4"/>
  <c r="BH162" i="4"/>
  <c r="BG162" i="4"/>
  <c r="BF162" i="4"/>
  <c r="BE162" i="4"/>
  <c r="T162" i="4"/>
  <c r="R162" i="4"/>
  <c r="P162" i="4"/>
  <c r="J162" i="4"/>
  <c r="R161" i="4"/>
  <c r="R160" i="4" s="1"/>
  <c r="P161" i="4"/>
  <c r="P160" i="4" s="1"/>
  <c r="BK159" i="4"/>
  <c r="BK158" i="4" s="1"/>
  <c r="J158" i="4" s="1"/>
  <c r="J103" i="4" s="1"/>
  <c r="BI159" i="4"/>
  <c r="BH159" i="4"/>
  <c r="BG159" i="4"/>
  <c r="BE159" i="4"/>
  <c r="T159" i="4"/>
  <c r="R159" i="4"/>
  <c r="P159" i="4"/>
  <c r="P158" i="4" s="1"/>
  <c r="J159" i="4"/>
  <c r="BF159" i="4" s="1"/>
  <c r="T158" i="4"/>
  <c r="R158" i="4"/>
  <c r="BK157" i="4"/>
  <c r="BI157" i="4"/>
  <c r="BH157" i="4"/>
  <c r="BG157" i="4"/>
  <c r="BE157" i="4"/>
  <c r="T157" i="4"/>
  <c r="R157" i="4"/>
  <c r="P157" i="4"/>
  <c r="J157" i="4"/>
  <c r="BF157" i="4" s="1"/>
  <c r="BK156" i="4"/>
  <c r="BI156" i="4"/>
  <c r="BH156" i="4"/>
  <c r="BG156" i="4"/>
  <c r="BF156" i="4"/>
  <c r="BE156" i="4"/>
  <c r="T156" i="4"/>
  <c r="R156" i="4"/>
  <c r="R153" i="4" s="1"/>
  <c r="P156" i="4"/>
  <c r="J156" i="4"/>
  <c r="BK155" i="4"/>
  <c r="BK153" i="4" s="1"/>
  <c r="BI155" i="4"/>
  <c r="BH155" i="4"/>
  <c r="BG155" i="4"/>
  <c r="BE155" i="4"/>
  <c r="T155" i="4"/>
  <c r="R155" i="4"/>
  <c r="P155" i="4"/>
  <c r="J155" i="4"/>
  <c r="BF155" i="4" s="1"/>
  <c r="BK154" i="4"/>
  <c r="BI154" i="4"/>
  <c r="BH154" i="4"/>
  <c r="BG154" i="4"/>
  <c r="BF154" i="4"/>
  <c r="BE154" i="4"/>
  <c r="T154" i="4"/>
  <c r="R154" i="4"/>
  <c r="P154" i="4"/>
  <c r="P153" i="4" s="1"/>
  <c r="P150" i="4" s="1"/>
  <c r="J154" i="4"/>
  <c r="T153" i="4"/>
  <c r="T150" i="4" s="1"/>
  <c r="BK152" i="4"/>
  <c r="BI152" i="4"/>
  <c r="BH152" i="4"/>
  <c r="BG152" i="4"/>
  <c r="BF152" i="4"/>
  <c r="BE152" i="4"/>
  <c r="T152" i="4"/>
  <c r="R152" i="4"/>
  <c r="P152" i="4"/>
  <c r="J152" i="4"/>
  <c r="BK151" i="4"/>
  <c r="BI151" i="4"/>
  <c r="BH151" i="4"/>
  <c r="F38" i="4" s="1"/>
  <c r="BC97" i="1" s="1"/>
  <c r="BG151" i="4"/>
  <c r="BE151" i="4"/>
  <c r="T151" i="4"/>
  <c r="R151" i="4"/>
  <c r="R150" i="4" s="1"/>
  <c r="P151" i="4"/>
  <c r="J151" i="4"/>
  <c r="BF151" i="4" s="1"/>
  <c r="BK149" i="4"/>
  <c r="BI149" i="4"/>
  <c r="BH149" i="4"/>
  <c r="BG149" i="4"/>
  <c r="BF149" i="4"/>
  <c r="BE149" i="4"/>
  <c r="T149" i="4"/>
  <c r="R149" i="4"/>
  <c r="P149" i="4"/>
  <c r="J149" i="4"/>
  <c r="BK148" i="4"/>
  <c r="BI148" i="4"/>
  <c r="BH148" i="4"/>
  <c r="BG148" i="4"/>
  <c r="BE148" i="4"/>
  <c r="T148" i="4"/>
  <c r="R148" i="4"/>
  <c r="P148" i="4"/>
  <c r="J148" i="4"/>
  <c r="BF148" i="4" s="1"/>
  <c r="BK147" i="4"/>
  <c r="BI147" i="4"/>
  <c r="BH147" i="4"/>
  <c r="BG147" i="4"/>
  <c r="BF147" i="4"/>
  <c r="BE147" i="4"/>
  <c r="T147" i="4"/>
  <c r="R147" i="4"/>
  <c r="P147" i="4"/>
  <c r="J147" i="4"/>
  <c r="BK146" i="4"/>
  <c r="BI146" i="4"/>
  <c r="BH146" i="4"/>
  <c r="BG146" i="4"/>
  <c r="BE146" i="4"/>
  <c r="T146" i="4"/>
  <c r="R146" i="4"/>
  <c r="P146" i="4"/>
  <c r="J146" i="4"/>
  <c r="BF146" i="4" s="1"/>
  <c r="BK145" i="4"/>
  <c r="BI145" i="4"/>
  <c r="BH145" i="4"/>
  <c r="BG145" i="4"/>
  <c r="BF145" i="4"/>
  <c r="BE145" i="4"/>
  <c r="T145" i="4"/>
  <c r="R145" i="4"/>
  <c r="P145" i="4"/>
  <c r="J145" i="4"/>
  <c r="BK144" i="4"/>
  <c r="BI144" i="4"/>
  <c r="BH144" i="4"/>
  <c r="BG144" i="4"/>
  <c r="BE144" i="4"/>
  <c r="T144" i="4"/>
  <c r="R144" i="4"/>
  <c r="P144" i="4"/>
  <c r="J144" i="4"/>
  <c r="BF144" i="4" s="1"/>
  <c r="BK143" i="4"/>
  <c r="BI143" i="4"/>
  <c r="BH143" i="4"/>
  <c r="BG143" i="4"/>
  <c r="BF143" i="4"/>
  <c r="BE143" i="4"/>
  <c r="T143" i="4"/>
  <c r="R143" i="4"/>
  <c r="P143" i="4"/>
  <c r="J143" i="4"/>
  <c r="BK142" i="4"/>
  <c r="BI142" i="4"/>
  <c r="BH142" i="4"/>
  <c r="BG142" i="4"/>
  <c r="BE142" i="4"/>
  <c r="T142" i="4"/>
  <c r="R142" i="4"/>
  <c r="P142" i="4"/>
  <c r="J142" i="4"/>
  <c r="BF142" i="4" s="1"/>
  <c r="BK141" i="4"/>
  <c r="BI141" i="4"/>
  <c r="BH141" i="4"/>
  <c r="BG141" i="4"/>
  <c r="BF141" i="4"/>
  <c r="BE141" i="4"/>
  <c r="T141" i="4"/>
  <c r="R141" i="4"/>
  <c r="P141" i="4"/>
  <c r="J141" i="4"/>
  <c r="BK140" i="4"/>
  <c r="BI140" i="4"/>
  <c r="BH140" i="4"/>
  <c r="BG140" i="4"/>
  <c r="BE140" i="4"/>
  <c r="T140" i="4"/>
  <c r="R140" i="4"/>
  <c r="P140" i="4"/>
  <c r="J140" i="4"/>
  <c r="BF140" i="4" s="1"/>
  <c r="BK139" i="4"/>
  <c r="BI139" i="4"/>
  <c r="BH139" i="4"/>
  <c r="BG139" i="4"/>
  <c r="BF139" i="4"/>
  <c r="BE139" i="4"/>
  <c r="T139" i="4"/>
  <c r="R139" i="4"/>
  <c r="P139" i="4"/>
  <c r="J139" i="4"/>
  <c r="BK138" i="4"/>
  <c r="BI138" i="4"/>
  <c r="BH138" i="4"/>
  <c r="BG138" i="4"/>
  <c r="BE138" i="4"/>
  <c r="T138" i="4"/>
  <c r="R138" i="4"/>
  <c r="P138" i="4"/>
  <c r="J138" i="4"/>
  <c r="BF138" i="4" s="1"/>
  <c r="BK137" i="4"/>
  <c r="BI137" i="4"/>
  <c r="BH137" i="4"/>
  <c r="BG137" i="4"/>
  <c r="BF137" i="4"/>
  <c r="BE137" i="4"/>
  <c r="T137" i="4"/>
  <c r="R137" i="4"/>
  <c r="P137" i="4"/>
  <c r="J137" i="4"/>
  <c r="BK136" i="4"/>
  <c r="BI136" i="4"/>
  <c r="BH136" i="4"/>
  <c r="BG136" i="4"/>
  <c r="BE136" i="4"/>
  <c r="T136" i="4"/>
  <c r="R136" i="4"/>
  <c r="P136" i="4"/>
  <c r="J136" i="4"/>
  <c r="BF136" i="4" s="1"/>
  <c r="BK135" i="4"/>
  <c r="BI135" i="4"/>
  <c r="BH135" i="4"/>
  <c r="BG135" i="4"/>
  <c r="BF135" i="4"/>
  <c r="BE135" i="4"/>
  <c r="T135" i="4"/>
  <c r="R135" i="4"/>
  <c r="R131" i="4" s="1"/>
  <c r="P135" i="4"/>
  <c r="J135" i="4"/>
  <c r="BK134" i="4"/>
  <c r="BK131" i="4" s="1"/>
  <c r="BI134" i="4"/>
  <c r="BH134" i="4"/>
  <c r="BG134" i="4"/>
  <c r="BE134" i="4"/>
  <c r="F35" i="4" s="1"/>
  <c r="AZ97" i="1" s="1"/>
  <c r="T134" i="4"/>
  <c r="R134" i="4"/>
  <c r="P134" i="4"/>
  <c r="P131" i="4" s="1"/>
  <c r="P130" i="4" s="1"/>
  <c r="J134" i="4"/>
  <c r="BF134" i="4" s="1"/>
  <c r="BK133" i="4"/>
  <c r="BI133" i="4"/>
  <c r="BH133" i="4"/>
  <c r="BG133" i="4"/>
  <c r="F37" i="4" s="1"/>
  <c r="BB97" i="1" s="1"/>
  <c r="BF133" i="4"/>
  <c r="BE133" i="4"/>
  <c r="T133" i="4"/>
  <c r="R133" i="4"/>
  <c r="P133" i="4"/>
  <c r="J133" i="4"/>
  <c r="BK132" i="4"/>
  <c r="BI132" i="4"/>
  <c r="F39" i="4" s="1"/>
  <c r="BD97" i="1" s="1"/>
  <c r="BH132" i="4"/>
  <c r="BG132" i="4"/>
  <c r="BE132" i="4"/>
  <c r="J35" i="4" s="1"/>
  <c r="AV97" i="1" s="1"/>
  <c r="T132" i="4"/>
  <c r="T131" i="4" s="1"/>
  <c r="R132" i="4"/>
  <c r="P132" i="4"/>
  <c r="J132" i="4"/>
  <c r="BF132" i="4" s="1"/>
  <c r="J126" i="4"/>
  <c r="J125" i="4"/>
  <c r="F123" i="4"/>
  <c r="E121" i="4"/>
  <c r="J94" i="4"/>
  <c r="J93" i="4"/>
  <c r="F91" i="4"/>
  <c r="E89" i="4"/>
  <c r="J39" i="4"/>
  <c r="J38" i="4"/>
  <c r="J37" i="4"/>
  <c r="J20" i="4"/>
  <c r="E20" i="4"/>
  <c r="F94" i="4" s="1"/>
  <c r="J19" i="4"/>
  <c r="J17" i="4"/>
  <c r="E17" i="4"/>
  <c r="F125" i="4" s="1"/>
  <c r="J16" i="4"/>
  <c r="J14" i="4"/>
  <c r="J123" i="4" s="1"/>
  <c r="E7" i="4"/>
  <c r="E117" i="4" s="1"/>
  <c r="BK216" i="2"/>
  <c r="BK215" i="2" s="1"/>
  <c r="J215" i="2" s="1"/>
  <c r="J108" i="2" s="1"/>
  <c r="BI216" i="2"/>
  <c r="BH216" i="2"/>
  <c r="BG216" i="2"/>
  <c r="BE216" i="2"/>
  <c r="T216" i="2"/>
  <c r="T215" i="2" s="1"/>
  <c r="R216" i="2"/>
  <c r="R215" i="2" s="1"/>
  <c r="P216" i="2"/>
  <c r="P215" i="2" s="1"/>
  <c r="J216" i="2"/>
  <c r="BF216" i="2" s="1"/>
  <c r="BK214" i="2"/>
  <c r="BI214" i="2"/>
  <c r="BH214" i="2"/>
  <c r="BG214" i="2"/>
  <c r="BF214" i="2"/>
  <c r="BE214" i="2"/>
  <c r="T214" i="2"/>
  <c r="R214" i="2"/>
  <c r="P214" i="2"/>
  <c r="J214" i="2"/>
  <c r="BK213" i="2"/>
  <c r="BI213" i="2"/>
  <c r="BH213" i="2"/>
  <c r="BG213" i="2"/>
  <c r="BE213" i="2"/>
  <c r="T213" i="2"/>
  <c r="R213" i="2"/>
  <c r="P213" i="2"/>
  <c r="J213" i="2"/>
  <c r="BF213" i="2" s="1"/>
  <c r="BK212" i="2"/>
  <c r="BI212" i="2"/>
  <c r="BH212" i="2"/>
  <c r="BG212" i="2"/>
  <c r="BE212" i="2"/>
  <c r="T212" i="2"/>
  <c r="R212" i="2"/>
  <c r="P212" i="2"/>
  <c r="J212" i="2"/>
  <c r="BF212" i="2" s="1"/>
  <c r="BK211" i="2"/>
  <c r="BI211" i="2"/>
  <c r="BH211" i="2"/>
  <c r="BG211" i="2"/>
  <c r="BE211" i="2"/>
  <c r="T211" i="2"/>
  <c r="R211" i="2"/>
  <c r="P211" i="2"/>
  <c r="J211" i="2"/>
  <c r="BF211" i="2" s="1"/>
  <c r="BK210" i="2"/>
  <c r="BI210" i="2"/>
  <c r="BH210" i="2"/>
  <c r="BG210" i="2"/>
  <c r="BF210" i="2"/>
  <c r="BE210" i="2"/>
  <c r="T210" i="2"/>
  <c r="R210" i="2"/>
  <c r="P210" i="2"/>
  <c r="J210" i="2"/>
  <c r="BK209" i="2"/>
  <c r="BI209" i="2"/>
  <c r="BH209" i="2"/>
  <c r="BG209" i="2"/>
  <c r="BF209" i="2"/>
  <c r="BE209" i="2"/>
  <c r="T209" i="2"/>
  <c r="T207" i="2" s="1"/>
  <c r="R209" i="2"/>
  <c r="P209" i="2"/>
  <c r="J209" i="2"/>
  <c r="BK208" i="2"/>
  <c r="BI208" i="2"/>
  <c r="BH208" i="2"/>
  <c r="BG208" i="2"/>
  <c r="BE208" i="2"/>
  <c r="T208" i="2"/>
  <c r="R208" i="2"/>
  <c r="R207" i="2" s="1"/>
  <c r="P208" i="2"/>
  <c r="P207" i="2" s="1"/>
  <c r="J208" i="2"/>
  <c r="BF208" i="2" s="1"/>
  <c r="BK206" i="2"/>
  <c r="BI206" i="2"/>
  <c r="BH206" i="2"/>
  <c r="BG206" i="2"/>
  <c r="BE206" i="2"/>
  <c r="T206" i="2"/>
  <c r="R206" i="2"/>
  <c r="P206" i="2"/>
  <c r="J206" i="2"/>
  <c r="BF206" i="2" s="1"/>
  <c r="BK205" i="2"/>
  <c r="BI205" i="2"/>
  <c r="BH205" i="2"/>
  <c r="BG205" i="2"/>
  <c r="BE205" i="2"/>
  <c r="T205" i="2"/>
  <c r="T203" i="2" s="1"/>
  <c r="R205" i="2"/>
  <c r="P205" i="2"/>
  <c r="J205" i="2"/>
  <c r="BF205" i="2" s="1"/>
  <c r="BK204" i="2"/>
  <c r="BK203" i="2" s="1"/>
  <c r="J203" i="2" s="1"/>
  <c r="J106" i="2" s="1"/>
  <c r="BI204" i="2"/>
  <c r="BH204" i="2"/>
  <c r="BG204" i="2"/>
  <c r="BE204" i="2"/>
  <c r="T204" i="2"/>
  <c r="R204" i="2"/>
  <c r="P204" i="2"/>
  <c r="J204" i="2"/>
  <c r="BF204" i="2" s="1"/>
  <c r="BK202" i="2"/>
  <c r="BI202" i="2"/>
  <c r="BH202" i="2"/>
  <c r="BG202" i="2"/>
  <c r="BE202" i="2"/>
  <c r="T202" i="2"/>
  <c r="R202" i="2"/>
  <c r="P202" i="2"/>
  <c r="J202" i="2"/>
  <c r="BF202" i="2" s="1"/>
  <c r="BK201" i="2"/>
  <c r="BI201" i="2"/>
  <c r="BH201" i="2"/>
  <c r="BG201" i="2"/>
  <c r="BF201" i="2"/>
  <c r="BE201" i="2"/>
  <c r="T201" i="2"/>
  <c r="R201" i="2"/>
  <c r="P201" i="2"/>
  <c r="J201" i="2"/>
  <c r="BK200" i="2"/>
  <c r="BI200" i="2"/>
  <c r="BH200" i="2"/>
  <c r="BG200" i="2"/>
  <c r="BE200" i="2"/>
  <c r="T200" i="2"/>
  <c r="R200" i="2"/>
  <c r="P200" i="2"/>
  <c r="J200" i="2"/>
  <c r="BF200" i="2" s="1"/>
  <c r="BK199" i="2"/>
  <c r="BI199" i="2"/>
  <c r="BH199" i="2"/>
  <c r="BG199" i="2"/>
  <c r="BE199" i="2"/>
  <c r="T199" i="2"/>
  <c r="R199" i="2"/>
  <c r="P199" i="2"/>
  <c r="J199" i="2"/>
  <c r="BF199" i="2" s="1"/>
  <c r="BK198" i="2"/>
  <c r="BI198" i="2"/>
  <c r="BH198" i="2"/>
  <c r="BG198" i="2"/>
  <c r="BE198" i="2"/>
  <c r="T198" i="2"/>
  <c r="R198" i="2"/>
  <c r="P198" i="2"/>
  <c r="J198" i="2"/>
  <c r="BF198" i="2" s="1"/>
  <c r="BK197" i="2"/>
  <c r="BI197" i="2"/>
  <c r="BH197" i="2"/>
  <c r="BG197" i="2"/>
  <c r="BF197" i="2"/>
  <c r="BE197" i="2"/>
  <c r="T197" i="2"/>
  <c r="R197" i="2"/>
  <c r="P197" i="2"/>
  <c r="J197" i="2"/>
  <c r="BK196" i="2"/>
  <c r="BI196" i="2"/>
  <c r="BH196" i="2"/>
  <c r="BG196" i="2"/>
  <c r="BF196" i="2"/>
  <c r="BE196" i="2"/>
  <c r="T196" i="2"/>
  <c r="R196" i="2"/>
  <c r="P196" i="2"/>
  <c r="J196" i="2"/>
  <c r="BK195" i="2"/>
  <c r="BI195" i="2"/>
  <c r="BH195" i="2"/>
  <c r="BG195" i="2"/>
  <c r="BE195" i="2"/>
  <c r="T195" i="2"/>
  <c r="R195" i="2"/>
  <c r="P195" i="2"/>
  <c r="J195" i="2"/>
  <c r="BF195" i="2" s="1"/>
  <c r="BK194" i="2"/>
  <c r="BI194" i="2"/>
  <c r="BH194" i="2"/>
  <c r="BG194" i="2"/>
  <c r="BE194" i="2"/>
  <c r="T194" i="2"/>
  <c r="R194" i="2"/>
  <c r="P194" i="2"/>
  <c r="J194" i="2"/>
  <c r="BF194" i="2" s="1"/>
  <c r="BK193" i="2"/>
  <c r="BI193" i="2"/>
  <c r="BH193" i="2"/>
  <c r="BG193" i="2"/>
  <c r="BF193" i="2"/>
  <c r="BE193" i="2"/>
  <c r="T193" i="2"/>
  <c r="R193" i="2"/>
  <c r="P193" i="2"/>
  <c r="J193" i="2"/>
  <c r="BK192" i="2"/>
  <c r="BI192" i="2"/>
  <c r="BH192" i="2"/>
  <c r="BG192" i="2"/>
  <c r="BE192" i="2"/>
  <c r="T192" i="2"/>
  <c r="R192" i="2"/>
  <c r="P192" i="2"/>
  <c r="J192" i="2"/>
  <c r="BF192" i="2" s="1"/>
  <c r="BK190" i="2"/>
  <c r="BI190" i="2"/>
  <c r="BH190" i="2"/>
  <c r="BG190" i="2"/>
  <c r="BE190" i="2"/>
  <c r="T190" i="2"/>
  <c r="T186" i="2" s="1"/>
  <c r="R190" i="2"/>
  <c r="R186" i="2" s="1"/>
  <c r="P190" i="2"/>
  <c r="J190" i="2"/>
  <c r="BF190" i="2" s="1"/>
  <c r="BK189" i="2"/>
  <c r="BI189" i="2"/>
  <c r="BH189" i="2"/>
  <c r="BG189" i="2"/>
  <c r="BE189" i="2"/>
  <c r="T189" i="2"/>
  <c r="R189" i="2"/>
  <c r="P189" i="2"/>
  <c r="J189" i="2"/>
  <c r="BF189" i="2" s="1"/>
  <c r="BK188" i="2"/>
  <c r="BI188" i="2"/>
  <c r="BH188" i="2"/>
  <c r="BG188" i="2"/>
  <c r="BE188" i="2"/>
  <c r="T188" i="2"/>
  <c r="R188" i="2"/>
  <c r="P188" i="2"/>
  <c r="J188" i="2"/>
  <c r="BF188" i="2" s="1"/>
  <c r="BK187" i="2"/>
  <c r="BK186" i="2" s="1"/>
  <c r="J186" i="2" s="1"/>
  <c r="J104" i="2" s="1"/>
  <c r="BI187" i="2"/>
  <c r="BH187" i="2"/>
  <c r="BG187" i="2"/>
  <c r="BE187" i="2"/>
  <c r="T187" i="2"/>
  <c r="R187" i="2"/>
  <c r="P187" i="2"/>
  <c r="J187" i="2"/>
  <c r="BF187" i="2" s="1"/>
  <c r="BK185" i="2"/>
  <c r="BI185" i="2"/>
  <c r="BH185" i="2"/>
  <c r="BG185" i="2"/>
  <c r="BE185" i="2"/>
  <c r="T185" i="2"/>
  <c r="R185" i="2"/>
  <c r="P185" i="2"/>
  <c r="J185" i="2"/>
  <c r="BF185" i="2" s="1"/>
  <c r="BK184" i="2"/>
  <c r="BI184" i="2"/>
  <c r="BH184" i="2"/>
  <c r="BG184" i="2"/>
  <c r="BE184" i="2"/>
  <c r="T184" i="2"/>
  <c r="R184" i="2"/>
  <c r="P184" i="2"/>
  <c r="J184" i="2"/>
  <c r="BF184" i="2" s="1"/>
  <c r="BK183" i="2"/>
  <c r="BI183" i="2"/>
  <c r="BH183" i="2"/>
  <c r="BG183" i="2"/>
  <c r="BE183" i="2"/>
  <c r="T183" i="2"/>
  <c r="R183" i="2"/>
  <c r="P183" i="2"/>
  <c r="J183" i="2"/>
  <c r="BF183" i="2" s="1"/>
  <c r="BK182" i="2"/>
  <c r="BI182" i="2"/>
  <c r="BH182" i="2"/>
  <c r="BG182" i="2"/>
  <c r="BF182" i="2"/>
  <c r="BE182" i="2"/>
  <c r="T182" i="2"/>
  <c r="R182" i="2"/>
  <c r="P182" i="2"/>
  <c r="J182" i="2"/>
  <c r="BK181" i="2"/>
  <c r="BI181" i="2"/>
  <c r="BH181" i="2"/>
  <c r="BG181" i="2"/>
  <c r="BE181" i="2"/>
  <c r="T181" i="2"/>
  <c r="R181" i="2"/>
  <c r="P181" i="2"/>
  <c r="J181" i="2"/>
  <c r="BF181" i="2" s="1"/>
  <c r="BK180" i="2"/>
  <c r="BI180" i="2"/>
  <c r="BH180" i="2"/>
  <c r="BG180" i="2"/>
  <c r="BF180" i="2"/>
  <c r="BE180" i="2"/>
  <c r="T180" i="2"/>
  <c r="R180" i="2"/>
  <c r="P180" i="2"/>
  <c r="J180" i="2"/>
  <c r="BK178" i="2"/>
  <c r="BI178" i="2"/>
  <c r="BH178" i="2"/>
  <c r="BG178" i="2"/>
  <c r="BE178" i="2"/>
  <c r="T178" i="2"/>
  <c r="R178" i="2"/>
  <c r="P178" i="2"/>
  <c r="J178" i="2"/>
  <c r="BF178" i="2" s="1"/>
  <c r="BK177" i="2"/>
  <c r="BI177" i="2"/>
  <c r="BH177" i="2"/>
  <c r="BG177" i="2"/>
  <c r="BE177" i="2"/>
  <c r="T177" i="2"/>
  <c r="R177" i="2"/>
  <c r="P177" i="2"/>
  <c r="J177" i="2"/>
  <c r="BF177" i="2" s="1"/>
  <c r="BK176" i="2"/>
  <c r="BI176" i="2"/>
  <c r="BH176" i="2"/>
  <c r="BG176" i="2"/>
  <c r="BE176" i="2"/>
  <c r="T176" i="2"/>
  <c r="R176" i="2"/>
  <c r="P176" i="2"/>
  <c r="J176" i="2"/>
  <c r="BF176" i="2" s="1"/>
  <c r="BK175" i="2"/>
  <c r="BI175" i="2"/>
  <c r="BH175" i="2"/>
  <c r="BG175" i="2"/>
  <c r="BE175" i="2"/>
  <c r="T175" i="2"/>
  <c r="R175" i="2"/>
  <c r="P175" i="2"/>
  <c r="J175" i="2"/>
  <c r="BF175" i="2" s="1"/>
  <c r="BK174" i="2"/>
  <c r="BI174" i="2"/>
  <c r="BH174" i="2"/>
  <c r="BG174" i="2"/>
  <c r="BE174" i="2"/>
  <c r="T174" i="2"/>
  <c r="R174" i="2"/>
  <c r="P174" i="2"/>
  <c r="J174" i="2"/>
  <c r="BF174" i="2" s="1"/>
  <c r="BK173" i="2"/>
  <c r="BI173" i="2"/>
  <c r="BH173" i="2"/>
  <c r="BG173" i="2"/>
  <c r="BE173" i="2"/>
  <c r="T173" i="2"/>
  <c r="R173" i="2"/>
  <c r="P173" i="2"/>
  <c r="J173" i="2"/>
  <c r="BF173" i="2" s="1"/>
  <c r="BK172" i="2"/>
  <c r="BI172" i="2"/>
  <c r="BH172" i="2"/>
  <c r="BG172" i="2"/>
  <c r="BF172" i="2"/>
  <c r="BE172" i="2"/>
  <c r="T172" i="2"/>
  <c r="R172" i="2"/>
  <c r="P172" i="2"/>
  <c r="J172" i="2"/>
  <c r="BK171" i="2"/>
  <c r="BI171" i="2"/>
  <c r="BH171" i="2"/>
  <c r="BG171" i="2"/>
  <c r="BE171" i="2"/>
  <c r="T171" i="2"/>
  <c r="R171" i="2"/>
  <c r="P171" i="2"/>
  <c r="J171" i="2"/>
  <c r="BF171" i="2" s="1"/>
  <c r="BK170" i="2"/>
  <c r="BI170" i="2"/>
  <c r="BH170" i="2"/>
  <c r="BG170" i="2"/>
  <c r="BE170" i="2"/>
  <c r="T170" i="2"/>
  <c r="R170" i="2"/>
  <c r="P170" i="2"/>
  <c r="J170" i="2"/>
  <c r="BF170" i="2" s="1"/>
  <c r="BK169" i="2"/>
  <c r="BI169" i="2"/>
  <c r="BH169" i="2"/>
  <c r="BG169" i="2"/>
  <c r="BE169" i="2"/>
  <c r="T169" i="2"/>
  <c r="R169" i="2"/>
  <c r="P169" i="2"/>
  <c r="J169" i="2"/>
  <c r="BF169" i="2" s="1"/>
  <c r="BK168" i="2"/>
  <c r="BI168" i="2"/>
  <c r="BH168" i="2"/>
  <c r="BG168" i="2"/>
  <c r="BE168" i="2"/>
  <c r="T168" i="2"/>
  <c r="R168" i="2"/>
  <c r="P168" i="2"/>
  <c r="J168" i="2"/>
  <c r="BF168" i="2" s="1"/>
  <c r="BK167" i="2"/>
  <c r="BI167" i="2"/>
  <c r="BH167" i="2"/>
  <c r="BG167" i="2"/>
  <c r="BF167" i="2"/>
  <c r="BE167" i="2"/>
  <c r="T167" i="2"/>
  <c r="R167" i="2"/>
  <c r="P167" i="2"/>
  <c r="J167" i="2"/>
  <c r="BK166" i="2"/>
  <c r="BI166" i="2"/>
  <c r="BH166" i="2"/>
  <c r="BG166" i="2"/>
  <c r="BE166" i="2"/>
  <c r="T166" i="2"/>
  <c r="R166" i="2"/>
  <c r="P166" i="2"/>
  <c r="J166" i="2"/>
  <c r="BF166" i="2" s="1"/>
  <c r="BK165" i="2"/>
  <c r="BI165" i="2"/>
  <c r="BH165" i="2"/>
  <c r="BG165" i="2"/>
  <c r="BE165" i="2"/>
  <c r="T165" i="2"/>
  <c r="R165" i="2"/>
  <c r="P165" i="2"/>
  <c r="J165" i="2"/>
  <c r="BF165" i="2" s="1"/>
  <c r="BK164" i="2"/>
  <c r="BI164" i="2"/>
  <c r="BH164" i="2"/>
  <c r="BG164" i="2"/>
  <c r="BE164" i="2"/>
  <c r="T164" i="2"/>
  <c r="R164" i="2"/>
  <c r="P164" i="2"/>
  <c r="J164" i="2"/>
  <c r="BF164" i="2" s="1"/>
  <c r="BK163" i="2"/>
  <c r="BI163" i="2"/>
  <c r="BH163" i="2"/>
  <c r="BG163" i="2"/>
  <c r="BE163" i="2"/>
  <c r="T163" i="2"/>
  <c r="R163" i="2"/>
  <c r="P163" i="2"/>
  <c r="J163" i="2"/>
  <c r="BF163" i="2" s="1"/>
  <c r="BK162" i="2"/>
  <c r="BI162" i="2"/>
  <c r="BH162" i="2"/>
  <c r="BG162" i="2"/>
  <c r="BE162" i="2"/>
  <c r="T162" i="2"/>
  <c r="R162" i="2"/>
  <c r="P162" i="2"/>
  <c r="J162" i="2"/>
  <c r="BF162" i="2" s="1"/>
  <c r="BK161" i="2"/>
  <c r="BI161" i="2"/>
  <c r="BH161" i="2"/>
  <c r="BG161" i="2"/>
  <c r="BE161" i="2"/>
  <c r="T161" i="2"/>
  <c r="R161" i="2"/>
  <c r="P161" i="2"/>
  <c r="J161" i="2"/>
  <c r="BF161" i="2" s="1"/>
  <c r="BK160" i="2"/>
  <c r="BI160" i="2"/>
  <c r="BH160" i="2"/>
  <c r="BG160" i="2"/>
  <c r="BE160" i="2"/>
  <c r="T160" i="2"/>
  <c r="R160" i="2"/>
  <c r="P160" i="2"/>
  <c r="J160" i="2"/>
  <c r="BF160" i="2" s="1"/>
  <c r="BK159" i="2"/>
  <c r="BI159" i="2"/>
  <c r="BH159" i="2"/>
  <c r="BG159" i="2"/>
  <c r="BE159" i="2"/>
  <c r="T159" i="2"/>
  <c r="R159" i="2"/>
  <c r="P159" i="2"/>
  <c r="J159" i="2"/>
  <c r="BF159" i="2" s="1"/>
  <c r="BK158" i="2"/>
  <c r="BI158" i="2"/>
  <c r="BH158" i="2"/>
  <c r="BG158" i="2"/>
  <c r="BE158" i="2"/>
  <c r="T158" i="2"/>
  <c r="R158" i="2"/>
  <c r="P158" i="2"/>
  <c r="J158" i="2"/>
  <c r="BF158" i="2" s="1"/>
  <c r="BK157" i="2"/>
  <c r="BI157" i="2"/>
  <c r="BH157" i="2"/>
  <c r="BG157" i="2"/>
  <c r="BF157" i="2"/>
  <c r="BE157" i="2"/>
  <c r="T157" i="2"/>
  <c r="R157" i="2"/>
  <c r="P157" i="2"/>
  <c r="J157" i="2"/>
  <c r="BK156" i="2"/>
  <c r="BI156" i="2"/>
  <c r="BH156" i="2"/>
  <c r="BG156" i="2"/>
  <c r="BF156" i="2"/>
  <c r="BE156" i="2"/>
  <c r="T156" i="2"/>
  <c r="R156" i="2"/>
  <c r="P156" i="2"/>
  <c r="J156" i="2"/>
  <c r="BK155" i="2"/>
  <c r="BI155" i="2"/>
  <c r="BH155" i="2"/>
  <c r="BG155" i="2"/>
  <c r="BE155" i="2"/>
  <c r="T155" i="2"/>
  <c r="R155" i="2"/>
  <c r="P155" i="2"/>
  <c r="J155" i="2"/>
  <c r="BF155" i="2" s="1"/>
  <c r="BK154" i="2"/>
  <c r="BI154" i="2"/>
  <c r="BH154" i="2"/>
  <c r="BG154" i="2"/>
  <c r="BE154" i="2"/>
  <c r="T154" i="2"/>
  <c r="R154" i="2"/>
  <c r="P154" i="2"/>
  <c r="J154" i="2"/>
  <c r="BF154" i="2" s="1"/>
  <c r="BK153" i="2"/>
  <c r="BI153" i="2"/>
  <c r="BH153" i="2"/>
  <c r="BG153" i="2"/>
  <c r="BE153" i="2"/>
  <c r="T153" i="2"/>
  <c r="R153" i="2"/>
  <c r="P153" i="2"/>
  <c r="P152" i="2" s="1"/>
  <c r="J153" i="2"/>
  <c r="BF153" i="2" s="1"/>
  <c r="BK151" i="2"/>
  <c r="BI151" i="2"/>
  <c r="BH151" i="2"/>
  <c r="BG151" i="2"/>
  <c r="BE151" i="2"/>
  <c r="T151" i="2"/>
  <c r="R151" i="2"/>
  <c r="P151" i="2"/>
  <c r="J151" i="2"/>
  <c r="BF151" i="2" s="1"/>
  <c r="BK150" i="2"/>
  <c r="BI150" i="2"/>
  <c r="BH150" i="2"/>
  <c r="BG150" i="2"/>
  <c r="BF150" i="2"/>
  <c r="BE150" i="2"/>
  <c r="T150" i="2"/>
  <c r="R150" i="2"/>
  <c r="P150" i="2"/>
  <c r="J150" i="2"/>
  <c r="BK149" i="2"/>
  <c r="BI149" i="2"/>
  <c r="BH149" i="2"/>
  <c r="BG149" i="2"/>
  <c r="BE149" i="2"/>
  <c r="T149" i="2"/>
  <c r="R149" i="2"/>
  <c r="P149" i="2"/>
  <c r="J149" i="2"/>
  <c r="BF149" i="2" s="1"/>
  <c r="BK148" i="2"/>
  <c r="BI148" i="2"/>
  <c r="BH148" i="2"/>
  <c r="BG148" i="2"/>
  <c r="BE148" i="2"/>
  <c r="T148" i="2"/>
  <c r="R148" i="2"/>
  <c r="P148" i="2"/>
  <c r="J148" i="2"/>
  <c r="BF148" i="2" s="1"/>
  <c r="BK147" i="2"/>
  <c r="BI147" i="2"/>
  <c r="BH147" i="2"/>
  <c r="BG147" i="2"/>
  <c r="BE147" i="2"/>
  <c r="T147" i="2"/>
  <c r="R147" i="2"/>
  <c r="P147" i="2"/>
  <c r="J147" i="2"/>
  <c r="BF147" i="2" s="1"/>
  <c r="BK146" i="2"/>
  <c r="BI146" i="2"/>
  <c r="BH146" i="2"/>
  <c r="BG146" i="2"/>
  <c r="BF146" i="2"/>
  <c r="BE146" i="2"/>
  <c r="T146" i="2"/>
  <c r="R146" i="2"/>
  <c r="P146" i="2"/>
  <c r="J146" i="2"/>
  <c r="BK145" i="2"/>
  <c r="BI145" i="2"/>
  <c r="BH145" i="2"/>
  <c r="BG145" i="2"/>
  <c r="BE145" i="2"/>
  <c r="T145" i="2"/>
  <c r="R145" i="2"/>
  <c r="P145" i="2"/>
  <c r="J145" i="2"/>
  <c r="BF145" i="2" s="1"/>
  <c r="BK144" i="2"/>
  <c r="BI144" i="2"/>
  <c r="BH144" i="2"/>
  <c r="BG144" i="2"/>
  <c r="BE144" i="2"/>
  <c r="T144" i="2"/>
  <c r="R144" i="2"/>
  <c r="P144" i="2"/>
  <c r="J144" i="2"/>
  <c r="BF144" i="2" s="1"/>
  <c r="BK143" i="2"/>
  <c r="BI143" i="2"/>
  <c r="BH143" i="2"/>
  <c r="BG143" i="2"/>
  <c r="BE143" i="2"/>
  <c r="T143" i="2"/>
  <c r="R143" i="2"/>
  <c r="P143" i="2"/>
  <c r="J143" i="2"/>
  <c r="BF143" i="2" s="1"/>
  <c r="BK142" i="2"/>
  <c r="BI142" i="2"/>
  <c r="BH142" i="2"/>
  <c r="BG142" i="2"/>
  <c r="BF142" i="2"/>
  <c r="BE142" i="2"/>
  <c r="T142" i="2"/>
  <c r="R142" i="2"/>
  <c r="P142" i="2"/>
  <c r="J142" i="2"/>
  <c r="BK141" i="2"/>
  <c r="BI141" i="2"/>
  <c r="BH141" i="2"/>
  <c r="BG141" i="2"/>
  <c r="BE141" i="2"/>
  <c r="T141" i="2"/>
  <c r="R141" i="2"/>
  <c r="P141" i="2"/>
  <c r="J141" i="2"/>
  <c r="BF141" i="2" s="1"/>
  <c r="BK140" i="2"/>
  <c r="BI140" i="2"/>
  <c r="BH140" i="2"/>
  <c r="BG140" i="2"/>
  <c r="BF140" i="2"/>
  <c r="BE140" i="2"/>
  <c r="T140" i="2"/>
  <c r="R140" i="2"/>
  <c r="P140" i="2"/>
  <c r="J140" i="2"/>
  <c r="BK139" i="2"/>
  <c r="BI139" i="2"/>
  <c r="BH139" i="2"/>
  <c r="BG139" i="2"/>
  <c r="BE139" i="2"/>
  <c r="T139" i="2"/>
  <c r="R139" i="2"/>
  <c r="P139" i="2"/>
  <c r="J139" i="2"/>
  <c r="BF139" i="2" s="1"/>
  <c r="BK138" i="2"/>
  <c r="BI138" i="2"/>
  <c r="BH138" i="2"/>
  <c r="BG138" i="2"/>
  <c r="BE138" i="2"/>
  <c r="T138" i="2"/>
  <c r="R138" i="2"/>
  <c r="P138" i="2"/>
  <c r="J138" i="2"/>
  <c r="BF138" i="2" s="1"/>
  <c r="BK137" i="2"/>
  <c r="BI137" i="2"/>
  <c r="BH137" i="2"/>
  <c r="F38" i="2" s="1"/>
  <c r="BC96" i="1" s="1"/>
  <c r="BC95" i="1" s="1"/>
  <c r="BG137" i="2"/>
  <c r="BE137" i="2"/>
  <c r="T137" i="2"/>
  <c r="R137" i="2"/>
  <c r="P137" i="2"/>
  <c r="J137" i="2"/>
  <c r="BF137" i="2" s="1"/>
  <c r="BK136" i="2"/>
  <c r="BI136" i="2"/>
  <c r="BH136" i="2"/>
  <c r="BG136" i="2"/>
  <c r="BF136" i="2"/>
  <c r="BE136" i="2"/>
  <c r="T136" i="2"/>
  <c r="R136" i="2"/>
  <c r="P136" i="2"/>
  <c r="J136" i="2"/>
  <c r="BK135" i="2"/>
  <c r="BI135" i="2"/>
  <c r="BH135" i="2"/>
  <c r="BG135" i="2"/>
  <c r="BE135" i="2"/>
  <c r="T135" i="2"/>
  <c r="R135" i="2"/>
  <c r="P135" i="2"/>
  <c r="J135" i="2"/>
  <c r="BF135" i="2" s="1"/>
  <c r="BK134" i="2"/>
  <c r="BI134" i="2"/>
  <c r="BH134" i="2"/>
  <c r="BG134" i="2"/>
  <c r="BE134" i="2"/>
  <c r="T134" i="2"/>
  <c r="R134" i="2"/>
  <c r="P134" i="2"/>
  <c r="J134" i="2"/>
  <c r="BF134" i="2" s="1"/>
  <c r="R133" i="2"/>
  <c r="J127" i="2"/>
  <c r="J126" i="2"/>
  <c r="F124" i="2"/>
  <c r="E122" i="2"/>
  <c r="J94" i="2"/>
  <c r="J93" i="2"/>
  <c r="F91" i="2"/>
  <c r="E89" i="2"/>
  <c r="J39" i="2"/>
  <c r="J38" i="2"/>
  <c r="J37" i="2"/>
  <c r="J20" i="2"/>
  <c r="E20" i="2"/>
  <c r="F94" i="2" s="1"/>
  <c r="J19" i="2"/>
  <c r="J17" i="2"/>
  <c r="E17" i="2"/>
  <c r="F126" i="2" s="1"/>
  <c r="J16" i="2"/>
  <c r="J14" i="2"/>
  <c r="J124" i="2" s="1"/>
  <c r="E7" i="2"/>
  <c r="E85" i="2" s="1"/>
  <c r="AY97" i="1"/>
  <c r="AX97" i="1"/>
  <c r="AY96" i="1"/>
  <c r="AX96" i="1"/>
  <c r="AS95" i="1"/>
  <c r="AS94" i="1" s="1"/>
  <c r="AM90" i="1"/>
  <c r="L90" i="1"/>
  <c r="AM89" i="1"/>
  <c r="L89" i="1"/>
  <c r="AM87" i="1"/>
  <c r="L87" i="1"/>
  <c r="L85" i="1"/>
  <c r="L84" i="1"/>
  <c r="T133" i="2" l="1"/>
  <c r="J35" i="2"/>
  <c r="AV96" i="1" s="1"/>
  <c r="F37" i="2"/>
  <c r="BB96" i="1" s="1"/>
  <c r="BK133" i="2"/>
  <c r="R152" i="2"/>
  <c r="T179" i="2"/>
  <c r="P191" i="2"/>
  <c r="BK152" i="2"/>
  <c r="J152" i="2" s="1"/>
  <c r="J102" i="2" s="1"/>
  <c r="F39" i="2"/>
  <c r="BD96" i="1" s="1"/>
  <c r="BD95" i="1" s="1"/>
  <c r="BD94" i="1" s="1"/>
  <c r="W33" i="1" s="1"/>
  <c r="P186" i="2"/>
  <c r="P203" i="2"/>
  <c r="T152" i="2"/>
  <c r="T132" i="2" s="1"/>
  <c r="T131" i="2" s="1"/>
  <c r="T130" i="2" s="1"/>
  <c r="R203" i="2"/>
  <c r="BK207" i="2"/>
  <c r="J207" i="2" s="1"/>
  <c r="J107" i="2" s="1"/>
  <c r="BK179" i="2"/>
  <c r="J179" i="2" s="1"/>
  <c r="J103" i="2" s="1"/>
  <c r="R191" i="2"/>
  <c r="F35" i="2"/>
  <c r="AZ96" i="1" s="1"/>
  <c r="BK191" i="2"/>
  <c r="J191" i="2" s="1"/>
  <c r="J105" i="2" s="1"/>
  <c r="P133" i="2"/>
  <c r="P179" i="2"/>
  <c r="P132" i="2" s="1"/>
  <c r="P131" i="2" s="1"/>
  <c r="P130" i="2" s="1"/>
  <c r="AU96" i="1" s="1"/>
  <c r="T191" i="2"/>
  <c r="R179" i="2"/>
  <c r="J91" i="2"/>
  <c r="E118" i="2"/>
  <c r="E85" i="4"/>
  <c r="F93" i="2"/>
  <c r="J133" i="2"/>
  <c r="J101" i="2" s="1"/>
  <c r="R130" i="4"/>
  <c r="R129" i="4" s="1"/>
  <c r="BB95" i="1"/>
  <c r="J36" i="4"/>
  <c r="AW97" i="1" s="1"/>
  <c r="F36" i="4"/>
  <c r="BA97" i="1" s="1"/>
  <c r="J36" i="2"/>
  <c r="AW96" i="1" s="1"/>
  <c r="AT96" i="1" s="1"/>
  <c r="R132" i="2"/>
  <c r="R131" i="2" s="1"/>
  <c r="R130" i="2" s="1"/>
  <c r="BK150" i="4"/>
  <c r="J150" i="4" s="1"/>
  <c r="J101" i="4" s="1"/>
  <c r="J153" i="4"/>
  <c r="J102" i="4" s="1"/>
  <c r="AZ95" i="1"/>
  <c r="BC94" i="1"/>
  <c r="AY95" i="1"/>
  <c r="T130" i="4"/>
  <c r="T129" i="4" s="1"/>
  <c r="J131" i="4"/>
  <c r="J100" i="4" s="1"/>
  <c r="BK130" i="4"/>
  <c r="J161" i="4"/>
  <c r="J105" i="4" s="1"/>
  <c r="BK160" i="4"/>
  <c r="J160" i="4" s="1"/>
  <c r="J104" i="4" s="1"/>
  <c r="AT97" i="1"/>
  <c r="P129" i="4"/>
  <c r="AU97" i="1" s="1"/>
  <c r="F36" i="2"/>
  <c r="BA96" i="1" s="1"/>
  <c r="BA95" i="1" s="1"/>
  <c r="J91" i="4"/>
  <c r="F93" i="4"/>
  <c r="BK132" i="2" l="1"/>
  <c r="J132" i="2" s="1"/>
  <c r="J100" i="2" s="1"/>
  <c r="BB94" i="1"/>
  <c r="AX95" i="1"/>
  <c r="J130" i="4"/>
  <c r="J99" i="4" s="1"/>
  <c r="BK129" i="4"/>
  <c r="J129" i="4" s="1"/>
  <c r="AU95" i="1"/>
  <c r="AU94" i="1" s="1"/>
  <c r="AV95" i="1"/>
  <c r="AZ94" i="1"/>
  <c r="AW95" i="1"/>
  <c r="BA94" i="1"/>
  <c r="AY94" i="1"/>
  <c r="W32" i="1"/>
  <c r="BK131" i="2" l="1"/>
  <c r="AT95" i="1"/>
  <c r="W30" i="1"/>
  <c r="AW94" i="1"/>
  <c r="AK30" i="1" s="1"/>
  <c r="J98" i="4"/>
  <c r="J32" i="4"/>
  <c r="J131" i="2"/>
  <c r="J99" i="2" s="1"/>
  <c r="BK130" i="2"/>
  <c r="J130" i="2" s="1"/>
  <c r="W29" i="1"/>
  <c r="AV94" i="1"/>
  <c r="W31" i="1"/>
  <c r="AX94" i="1"/>
  <c r="J41" i="4" l="1"/>
  <c r="AG97" i="1"/>
  <c r="AN97" i="1" s="1"/>
  <c r="J32" i="2"/>
  <c r="J98" i="2"/>
  <c r="AT94" i="1"/>
  <c r="AK29" i="1"/>
  <c r="AG96" i="1" l="1"/>
  <c r="J41" i="2"/>
  <c r="AN96" i="1" l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<sst xmlns="http://schemas.openxmlformats.org/spreadsheetml/2006/main" count="1890" uniqueCount="571">
  <si>
    <t>Export Komplet</t>
  </si>
  <si>
    <t>2.0</t>
  </si>
  <si>
    <t>False</t>
  </si>
  <si>
    <t>{fd2400f9-1b1a-4fca-bb6e-62cebdf26687}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</si>
  <si>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</si>
  <si>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</si>
  <si>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</si>
  <si>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</si>
  <si>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</si>
  <si>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</si>
  <si>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</si>
  <si>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</si>
  <si>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2201ZAso05</t>
  </si>
  <si>
    <t>Meniť je možné iba bunky so žltým podfarbením!_x005F_x000d_
_x005F_x000d_
1) na prvom liste Rekapitulácie stavby vyplňte v zostave_x005F_x000d_
_x005F_x000d_
    a) Rekapitulácia stavby_x005F_x000d_
       - údaje o Zhotoviteľovi_x005F_x000d_
         (prenesú sa do ostatných zostáv aj v iných listoch)_x005F_x000d_
_x005F_x000d_
    b) Rekapitulácia objektov stavby_x005F_x000d_
       - potrebné Ostatné náklady_x005F_x000d_
_x005F_x000d_
2) na vybraných listoch vyplňte v zostave_x005F_x000d_
_x005F_x000d_
    a) Krycí list_x005F_x000d_
       - údaje o Zhotoviteľovi, pokiaľ sa líšia od údajov o Zhotoviteľovi na Rekapitulácii stavby_x005F_x000d_
         (údaje se prenesú do ostatných zostav v danom liste)_x005F_x000d_
_x005F_x000d_
    b) Rekapitulácia rozpočtu_x005F_x000d_
       - potrebné Ostatné náklady_x005F_x000d_
_x005F_x000d_
    c) Celkové náklady za stavbu_x005F_x000d_
       - ceny na položkách_x005F_x000d_
       - množstvo, pokiaľ má žlté podfarbenie_x005F_x000d_
       - a v prípade potreby poznámku (tá je v skrytom stĺpci)</t>
  </si>
  <si>
    <t>Stavba:</t>
  </si>
  <si>
    <t>Novostavba – Bytový komplex v Žiline</t>
  </si>
  <si>
    <t>JKSO:</t>
  </si>
  <si>
    <t>KS:</t>
  </si>
  <si>
    <t>Miesto:</t>
  </si>
  <si>
    <t>Univerzitná ulica, Žilina</t>
  </si>
  <si>
    <t>Dátum:</t>
  </si>
  <si>
    <t>21. 1. 2022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</si>
  <si>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</si>
  <si>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</si>
  <si>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</si>
  <si>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</si>
  <si>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</si>
  <si>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</si>
  <si>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</si>
  <si>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ENERGIA, s.r.o.</t>
  </si>
  <si>
    <t>True</t>
  </si>
  <si>
    <t>Spracovateľ:</t>
  </si>
  <si>
    <t>Balog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</si>
  <si>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</si>
  <si>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</si>
  <si>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</si>
  <si>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</si>
  <si>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</si>
  <si>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</si>
  <si>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</si>
  <si>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</si>
  <si>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</si>
  <si>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</si>
  <si>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</si>
  <si>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</si>
  <si>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</si>
  <si>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</si>
  <si>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</si>
  <si>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</si>
  <si>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</si>
  <si>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</si>
  <si>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</si>
  <si>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</si>
  <si>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</si>
  <si>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</si>
  <si>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</si>
  <si>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</si>
  <si>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</si>
  <si>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</si>
  <si>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</si>
  <si>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Ostat._x005F_x000d_
náklady [EUR]</t>
  </si>
  <si>
    <t>DPH [EUR]</t>
  </si>
  <si>
    <t>Normohodiny [h]</t>
  </si>
  <si>
    <t>DPH základná [EUR]</t>
  </si>
  <si>
    <t>DPH znížená [EUR]</t>
  </si>
  <si>
    <t>DPH základná prenesená_x005F_x000d_
[EUR]</t>
  </si>
  <si>
    <t>DPH znížená prenesená_x005F_x000d_
[EUR]</t>
  </si>
  <si>
    <t>Základňa_x005F_x000d_
DPH základná</t>
  </si>
  <si>
    <t>Základňa_x005F_x000d_
DPH znížená</t>
  </si>
  <si>
    <t>Základňa_x005F_x000d_
DPH zákl. prenesená</t>
  </si>
  <si>
    <t>Základňa_x005F_x000d_
DPH zníž. prenesená</t>
  </si>
  <si>
    <t>Základňa_x005F_x000d_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</si>
  <si>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</si>
  <si>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</si>
  <si>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</si>
  <si>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</si>
  <si>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</si>
  <si>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</si>
  <si>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05</t>
  </si>
  <si>
    <t>Horúcovodná prípojka</t>
  </si>
  <si>
    <t>STA</t>
  </si>
  <si>
    <t>1</t>
  </si>
  <si>
    <t>{f86091f9-941e-40fc-9a44-595477755b37}</t>
  </si>
  <si>
    <t>/</t>
  </si>
  <si>
    <t>01</t>
  </si>
  <si>
    <t>Potrubná časť - Žilinská teplárenská, a. s.</t>
  </si>
  <si>
    <t>Časť</t>
  </si>
  <si>
    <t>2</t>
  </si>
  <si>
    <t>{92c2e8a3-281a-4bfb-8cdb-90535e28955f}</t>
  </si>
  <si>
    <t>03</t>
  </si>
  <si>
    <t>Stavebná časť - Žilinská teplárenská, a. s.</t>
  </si>
  <si>
    <t>{9b137902-6198-439c-a9f6-8204683bb558}</t>
  </si>
  <si>
    <t>KRYCÍ LIST ROZPOČTU</t>
  </si>
  <si>
    <t>Objekt:</t>
  </si>
  <si>
    <t>SO 05 - Horúcovodná prípojka</t>
  </si>
  <si>
    <t>Časť:</t>
  </si>
  <si>
    <t>01 - Potrubná časť - Žilinská teplárenská, a. s.</t>
  </si>
  <si>
    <t>REKAPITULÁCIA ROZPOČTU</t>
  </si>
  <si>
    <t>Kód dielu - Popis</t>
  </si>
  <si>
    <t>Cena celkom [EUR]</t>
  </si>
  <si>
    <t>Náklady z rozpočtu</t>
  </si>
  <si>
    <t>-1</t>
  </si>
  <si>
    <t>M -  Práce a dodávky M</t>
  </si>
  <si>
    <t xml:space="preserve">    23-M -  Montáže potrubia</t>
  </si>
  <si>
    <t xml:space="preserve">      230A - A./ HDPE – TOVÁRENSKÝ PREDIZOLOVANÝ PODZEMNÝ ROZVOD</t>
  </si>
  <si>
    <t xml:space="preserve">      230C1 - C1./ KLASICKÝ ROZVOD</t>
  </si>
  <si>
    <t xml:space="preserve">      230D - D1./ ULOŽENIA, O.K. A PRECHODY STENAMI</t>
  </si>
  <si>
    <t xml:space="preserve">      230E - E./ DEMONTÁŽE</t>
  </si>
  <si>
    <t xml:space="preserve">      713 - Izolácie tepelné</t>
  </si>
  <si>
    <t xml:space="preserve">      783 - Dokončovacie práce - nátery</t>
  </si>
  <si>
    <t xml:space="preserve">      784 - Skúšky potrubí a ostatné práce</t>
  </si>
  <si>
    <t>VRN - Vedľajšie rozpočtové náklady</t>
  </si>
  <si>
    <t>ZADANIE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</si>
  <si>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</si>
  <si>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</si>
  <si>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</si>
  <si>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</si>
  <si>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</si>
  <si>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</si>
  <si>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</si>
  <si>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</si>
  <si>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</si>
  <si>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</si>
  <si>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</si>
  <si>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</si>
  <si>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 xml:space="preserve"> Práce a dodávky M</t>
  </si>
  <si>
    <t>ROZPOCET</t>
  </si>
  <si>
    <t>23-M</t>
  </si>
  <si>
    <t xml:space="preserve"> Montáže potrubia</t>
  </si>
  <si>
    <t>230A</t>
  </si>
  <si>
    <t>A./ HDPE – TOVÁRENSKÝ PREDIZOLOVANÝ PODZEMNÝ ROZVOD</t>
  </si>
  <si>
    <t>K</t>
  </si>
  <si>
    <t>A00</t>
  </si>
  <si>
    <t xml:space="preserve">Montáž predizolovaného potrubia </t>
  </si>
  <si>
    <t>súb</t>
  </si>
  <si>
    <t>64</t>
  </si>
  <si>
    <t>3</t>
  </si>
  <si>
    <t>-429585445</t>
  </si>
  <si>
    <t>A01</t>
  </si>
  <si>
    <t>Predizolovaná oceľová rúrka DN 76,1x3,2/160, dĺžka vrátane montážnych spojok a prísluš.</t>
  </si>
  <si>
    <t>m</t>
  </si>
  <si>
    <t>1048664309</t>
  </si>
  <si>
    <t>A01.1</t>
  </si>
  <si>
    <t>Predizolovaná oceľová rúrka DN 76,1x3,2/140, dĺžka vrátane montážnych spojok a prísluš.</t>
  </si>
  <si>
    <t>599036150</t>
  </si>
  <si>
    <t>4</t>
  </si>
  <si>
    <t>A02</t>
  </si>
  <si>
    <t>Oblúk predizolovaný oceľový DN 76,1x3,2/160, uhol 90st., R=2,5D, ramená L1/L2=1000/1500</t>
  </si>
  <si>
    <t>ks</t>
  </si>
  <si>
    <t>676495306</t>
  </si>
  <si>
    <t>5</t>
  </si>
  <si>
    <t>A02.1</t>
  </si>
  <si>
    <t>Oblúk predizolovaný oceľový DN 76,1x3,2/140, uhol 90st., R=2,5D, ramená L1/L2=1000/1000</t>
  </si>
  <si>
    <t>-1853540485</t>
  </si>
  <si>
    <t>6</t>
  </si>
  <si>
    <t>A03</t>
  </si>
  <si>
    <t>Zakončovacia manžeta izolácie (koncové viečko) DN 76,1x3,2/160</t>
  </si>
  <si>
    <t>966991596</t>
  </si>
  <si>
    <t>7</t>
  </si>
  <si>
    <t>A03.1</t>
  </si>
  <si>
    <t>Zakončovacia manžeta izolácie (koncové viečko) DN 76,1x3,2/140</t>
  </si>
  <si>
    <t>-471379982</t>
  </si>
  <si>
    <t>8</t>
  </si>
  <si>
    <t>A04</t>
  </si>
  <si>
    <t>Dilatačné vankúše hr. 40 mm, L= 1 m- pre potrubie DN 76,1x3,2/160</t>
  </si>
  <si>
    <t>-1231444258</t>
  </si>
  <si>
    <t>9</t>
  </si>
  <si>
    <t>A04.1</t>
  </si>
  <si>
    <t>Dilatačné vankúše hr. 40 mm, L= 1 m- pre potrubie DN 76,1x3,2/140</t>
  </si>
  <si>
    <t>-590978868</t>
  </si>
  <si>
    <t>10</t>
  </si>
  <si>
    <t>A11</t>
  </si>
  <si>
    <t>Výstražná fólia</t>
  </si>
  <si>
    <t>-655328825</t>
  </si>
  <si>
    <t>11</t>
  </si>
  <si>
    <t>A12</t>
  </si>
  <si>
    <t>Náter syntetický pod izolácie spojok - 2x základný</t>
  </si>
  <si>
    <t>m2</t>
  </si>
  <si>
    <t>1937322704</t>
  </si>
  <si>
    <t>12</t>
  </si>
  <si>
    <t>A14</t>
  </si>
  <si>
    <t>Príslušenstvo k predizolovanému potrubiu - spojky, zmršť. presuvky atď.</t>
  </si>
  <si>
    <t>1917914150</t>
  </si>
  <si>
    <t>13</t>
  </si>
  <si>
    <t>A15</t>
  </si>
  <si>
    <t>Monitorovací systém - Spojka lahčená L1-P</t>
  </si>
  <si>
    <t>-441557371</t>
  </si>
  <si>
    <t>14</t>
  </si>
  <si>
    <t>A15.1</t>
  </si>
  <si>
    <t>Monitorovací systém - Držiak alarm. drôtu dvojitý H19</t>
  </si>
  <si>
    <t>-962277087</t>
  </si>
  <si>
    <t>15</t>
  </si>
  <si>
    <t>A15.2</t>
  </si>
  <si>
    <t>Monitorovací systém - Držiak rozvodovej krabice typu A</t>
  </si>
  <si>
    <t>1532084894</t>
  </si>
  <si>
    <t>16</t>
  </si>
  <si>
    <t>A15.3</t>
  </si>
  <si>
    <t>Monitorovací systém - Odbočná krabica Acidur 6455-11P</t>
  </si>
  <si>
    <t>640152900</t>
  </si>
  <si>
    <t>17</t>
  </si>
  <si>
    <t>A16</t>
  </si>
  <si>
    <t>Sada montážnych pomôcok pre SP240, 145</t>
  </si>
  <si>
    <t>-1581762838</t>
  </si>
  <si>
    <t>18</t>
  </si>
  <si>
    <t>A17</t>
  </si>
  <si>
    <t>Doprava predizolovaného mat. a komponenetov</t>
  </si>
  <si>
    <t>2007327887</t>
  </si>
  <si>
    <t>230C1</t>
  </si>
  <si>
    <t>C1./ KLASICKÝ ROZVOD</t>
  </si>
  <si>
    <t>19</t>
  </si>
  <si>
    <t>230991</t>
  </si>
  <si>
    <t>Presun a vyloženie materiálu na stavbe</t>
  </si>
  <si>
    <t>%</t>
  </si>
  <si>
    <t>-1171842027</t>
  </si>
  <si>
    <t>230992</t>
  </si>
  <si>
    <t>Nepredvídané práce</t>
  </si>
  <si>
    <t>1435514281</t>
  </si>
  <si>
    <t>21</t>
  </si>
  <si>
    <t>C01</t>
  </si>
  <si>
    <t>Oceľová rúrka bezšvová DN76,1x3,2/i - materiál 11 353 (P235 TR1), podľa EN 10216-1</t>
  </si>
  <si>
    <t>-761717479</t>
  </si>
  <si>
    <t>22</t>
  </si>
  <si>
    <t>C01.1</t>
  </si>
  <si>
    <t>Oceľová rúrka bezšvová DN48,3x3,2/i - materiál 11 353 (P235 TR1), podľa EN 10216-1</t>
  </si>
  <si>
    <t>-979460883</t>
  </si>
  <si>
    <t>23</t>
  </si>
  <si>
    <t>C02</t>
  </si>
  <si>
    <t>Oceľový rúrový oblúk DN76,1x3,2/i, uhol 90°, R = 2,5D (BA5) podľa DIN 2605</t>
  </si>
  <si>
    <t>-232561170</t>
  </si>
  <si>
    <t>24</t>
  </si>
  <si>
    <t>C03</t>
  </si>
  <si>
    <t>Redukcia potrubia DN76,1x3,2 – DN48,3x3,2 - JEDNOSTRANNÁ, podľa STN 13 2200, R 65/40</t>
  </si>
  <si>
    <t>-1437034243</t>
  </si>
  <si>
    <t>25</t>
  </si>
  <si>
    <t>C04</t>
  </si>
  <si>
    <t>Uzatváracie armatúry, materiál oceľ, T = 130 ºC, pmin = PN25 - Guľový kohút DN65, PN25, prírubový</t>
  </si>
  <si>
    <t>-129371940</t>
  </si>
  <si>
    <t>27</t>
  </si>
  <si>
    <t>C06</t>
  </si>
  <si>
    <t>Púzdro snímača G½“B x G¼“, dĺžka 100 mm, ušľachtilá oceľ</t>
  </si>
  <si>
    <t>-1506673412</t>
  </si>
  <si>
    <t>28</t>
  </si>
  <si>
    <t>C07</t>
  </si>
  <si>
    <t>Varný nátrubok G½“ x 90° pre puzdro snímača 100 mm</t>
  </si>
  <si>
    <t>1995684187</t>
  </si>
  <si>
    <t>29</t>
  </si>
  <si>
    <t>C08</t>
  </si>
  <si>
    <t>Príruba privarovacia s krkom DN65, PN40, podľa STN 131233</t>
  </si>
  <si>
    <t>508860376</t>
  </si>
  <si>
    <t>30</t>
  </si>
  <si>
    <t>C08.1</t>
  </si>
  <si>
    <t>Príruba privarovacia s krkom DN40, PN40, podľa STN 131233</t>
  </si>
  <si>
    <t>1171009860</t>
  </si>
  <si>
    <t>31</t>
  </si>
  <si>
    <t>C09</t>
  </si>
  <si>
    <t>Prírubový spoj DN65, PN40</t>
  </si>
  <si>
    <t>-996754498</t>
  </si>
  <si>
    <t>32</t>
  </si>
  <si>
    <t>C09.1</t>
  </si>
  <si>
    <t>Prírubový spoj DN40, PN40</t>
  </si>
  <si>
    <t>-1870213286</t>
  </si>
  <si>
    <t>33</t>
  </si>
  <si>
    <t>C10</t>
  </si>
  <si>
    <t>Navrtávacia odbočka (navrtávacia súprava) - Hl. rúra DN406,4x6,3/iz–odbočka DN76,1x3,2/iz, Guľový kohút DN65, PN25, navarovací</t>
  </si>
  <si>
    <t>-270916171</t>
  </si>
  <si>
    <t>34</t>
  </si>
  <si>
    <t>C11</t>
  </si>
  <si>
    <t>Odvzdušnenie potrubia vo vnútri exist. šachty, pmin = PN25 (OD) - Uzatvárací ventil DN15, PN25</t>
  </si>
  <si>
    <t>-884938195</t>
  </si>
  <si>
    <t>35</t>
  </si>
  <si>
    <t>C11.1</t>
  </si>
  <si>
    <t xml:space="preserve">Odvzdušnenie potrubia vo vnútri exist. šachty, pmin = PN25 (OD) - Príruba privarovacia s krkom DN15,PN40, podľa STN 13 1233 </t>
  </si>
  <si>
    <t>224923592</t>
  </si>
  <si>
    <t>36</t>
  </si>
  <si>
    <t>C11.2</t>
  </si>
  <si>
    <t>Odvzdušnenie potrubia vo vnútri exist. šachty, pmin = PN25 (OD) - Prírubový spoj DN15, PN25</t>
  </si>
  <si>
    <t>-150595433</t>
  </si>
  <si>
    <t>37</t>
  </si>
  <si>
    <t>C11.3</t>
  </si>
  <si>
    <t xml:space="preserve">Odvzdušnenie potrubia vo vnútri exist. šachty, pmin = PN25 (OD) - Rúra ø21,3x2,6, STN 42 5715, mat. STN 11 353.1 </t>
  </si>
  <si>
    <t>1980157074</t>
  </si>
  <si>
    <t>38</t>
  </si>
  <si>
    <t>C11.4</t>
  </si>
  <si>
    <t xml:space="preserve">Odvzdušnenie potrubia vo vnútri exist. šachty, pmin = PN25 (OD) - Rúrový oblúk DN15, uhol 90º , R=1,5xDN, podľa STN 13 2200  </t>
  </si>
  <si>
    <t>1696571861</t>
  </si>
  <si>
    <t>39</t>
  </si>
  <si>
    <t>C11.5</t>
  </si>
  <si>
    <t xml:space="preserve">Odvzdušnenie potrubia vo vnútri exist. šachty, pmin = PN25 (OD) - Navarovacia “T“ odb.,hl.DN65–odb.DN15(vyrobiť pri montáži) </t>
  </si>
  <si>
    <t>724785023</t>
  </si>
  <si>
    <t>40</t>
  </si>
  <si>
    <t>C12</t>
  </si>
  <si>
    <t>Vypúšťanie potrubia s prepojom, pmin = PN25 (VB) - Rúra Ø 26,9 x 3,2 / iz</t>
  </si>
  <si>
    <t>-701320492</t>
  </si>
  <si>
    <t>41</t>
  </si>
  <si>
    <t>C12.1</t>
  </si>
  <si>
    <t xml:space="preserve">Vypúšťanie potrubia s prepojom, pmin = PN25 (VB) - Rúrový oblúk hladký DN20, uhol 90º , R=1,5xDN podľa STN 13 2200  </t>
  </si>
  <si>
    <t>1255140599</t>
  </si>
  <si>
    <t>42</t>
  </si>
  <si>
    <t>C12.2</t>
  </si>
  <si>
    <t>Vypúšťanie potrubia s prepojom, pmin = PN25 (VB) - Navarovacia “T“ odbočka, hl.DN65 – odb.DN20 (vyrobiť pri montáži)</t>
  </si>
  <si>
    <t>1806139639</t>
  </si>
  <si>
    <t>43</t>
  </si>
  <si>
    <t>C12.3</t>
  </si>
  <si>
    <t>Vypúšťanie potrubia s prepojom, pmin = PN25 (VB) - Uzatvárací ventil DN20, PN25</t>
  </si>
  <si>
    <t>560513444</t>
  </si>
  <si>
    <t>44</t>
  </si>
  <si>
    <t>C12.4</t>
  </si>
  <si>
    <t>Vypúšťanie potrubia s prepojom, pmin = PN25 (VB) - Príruba privarovacia s krkom DN20, PN40, STN 13 1233</t>
  </si>
  <si>
    <t>-33798981</t>
  </si>
  <si>
    <t>45</t>
  </si>
  <si>
    <t>C12.5</t>
  </si>
  <si>
    <t>Vypúšťanie potrubia s prepojom, pmin = PN25 (VB) - Prírubový spoj DN20, PN40</t>
  </si>
  <si>
    <t>548170468</t>
  </si>
  <si>
    <t>230D</t>
  </si>
  <si>
    <t>D1./ ULOŽENIA, O.K. A PRECHODY STENAMI</t>
  </si>
  <si>
    <t>46</t>
  </si>
  <si>
    <t>230050013.S</t>
  </si>
  <si>
    <t>Montáž uloženia - privarením do DN 150</t>
  </si>
  <si>
    <t>kg</t>
  </si>
  <si>
    <t>-822718297</t>
  </si>
  <si>
    <t>47</t>
  </si>
  <si>
    <t>D1</t>
  </si>
  <si>
    <t>Klzné uloženie pre DN48,3x3,2/iz, hmotnosť: 2,5 kg/ks</t>
  </si>
  <si>
    <t>725061730</t>
  </si>
  <si>
    <t>48</t>
  </si>
  <si>
    <t>D1.1</t>
  </si>
  <si>
    <t>Doplnkové oceľové konštrukcie z profilovej ocele a plechu</t>
  </si>
  <si>
    <t>207929483</t>
  </si>
  <si>
    <t>49</t>
  </si>
  <si>
    <t>D2</t>
  </si>
  <si>
    <t>Nástenný tesniaci kompenzátor VDW pre DN76,1x3,2/160</t>
  </si>
  <si>
    <t>252283899</t>
  </si>
  <si>
    <t>50</t>
  </si>
  <si>
    <t>D2.1</t>
  </si>
  <si>
    <t>Nástenný tesniaci kompenzátor VDW pre DN76,1x3,2/140</t>
  </si>
  <si>
    <t>1750791048</t>
  </si>
  <si>
    <t>51</t>
  </si>
  <si>
    <t>D3</t>
  </si>
  <si>
    <t>Káblové tesnenie ROXTEC stenou ex. šachty a navrh. obvodovou stenou hl. objektu stavby pre multichráničky DuraPack DB 50/41+7x12/8, DuraPack DB 40/33+4x12/8 - RS 100 UG WOC</t>
  </si>
  <si>
    <t>536147189</t>
  </si>
  <si>
    <t>230E</t>
  </si>
  <si>
    <t>E./ DEMONTÁŽE</t>
  </si>
  <si>
    <t>52</t>
  </si>
  <si>
    <t>230080451.S</t>
  </si>
  <si>
    <t>Demontáž existujúceho HV potrubia</t>
  </si>
  <si>
    <t>-1444775882</t>
  </si>
  <si>
    <t>53</t>
  </si>
  <si>
    <t>713400841.S</t>
  </si>
  <si>
    <t>Odstránenie tepelnej izolácie potrubia</t>
  </si>
  <si>
    <t>1560797444</t>
  </si>
  <si>
    <t>54</t>
  </si>
  <si>
    <t>979081112.S</t>
  </si>
  <si>
    <t>Odvoz sutiny a demont. materiálu na skládku do 10 km</t>
  </si>
  <si>
    <t>t</t>
  </si>
  <si>
    <t>-1425134759</t>
  </si>
  <si>
    <t>55</t>
  </si>
  <si>
    <t>979089612.S</t>
  </si>
  <si>
    <t>Poplatok za skladovanie - iné odpady zo stavieb a demolácií (17 09), ostatné - tepelné izolácie potrubí</t>
  </si>
  <si>
    <t>-1540815421</t>
  </si>
  <si>
    <t>713</t>
  </si>
  <si>
    <t>Izolácie tepelné</t>
  </si>
  <si>
    <t>56</t>
  </si>
  <si>
    <t>713415111.S</t>
  </si>
  <si>
    <t>Montáž izolácie tepelnej potrubia a ohybov rohožami jednovrstvová</t>
  </si>
  <si>
    <t>-438620505</t>
  </si>
  <si>
    <t>57</t>
  </si>
  <si>
    <t>6314500012001.S</t>
  </si>
  <si>
    <t>Rohož z minerálnej vlny hr. 20 mm so sklenou rohožou do 130°C, na izoláciu rovinných i zakrivených plôch</t>
  </si>
  <si>
    <t>577758607</t>
  </si>
  <si>
    <t>58</t>
  </si>
  <si>
    <t>631450001300.S</t>
  </si>
  <si>
    <t>Rohož z minerálnej vlny hr. 40 mm so sklenou rohožou do 130°C, na izoláciu rovinných i zakrivených plôch</t>
  </si>
  <si>
    <t>91765267</t>
  </si>
  <si>
    <t>59</t>
  </si>
  <si>
    <t>631450001500.S</t>
  </si>
  <si>
    <t>Rohož z minerálnej vlny hr. 60 mm so sklenou rohožou do 640°C, na izoláciu rovinných i zakrivených plôch</t>
  </si>
  <si>
    <t>409811567</t>
  </si>
  <si>
    <t>60</t>
  </si>
  <si>
    <t>631450001600.S</t>
  </si>
  <si>
    <t>Rohož z minerálnej vlny hr. 80 mm so sklenou rohožou do 640°C, na izoláciu rovinných i zakrivených plôch</t>
  </si>
  <si>
    <t>821184646</t>
  </si>
  <si>
    <t>61</t>
  </si>
  <si>
    <t>713491111.S</t>
  </si>
  <si>
    <t>Izolácia tepelná - montáž oplechovania pevného - potrubia</t>
  </si>
  <si>
    <t>72553984</t>
  </si>
  <si>
    <t>62</t>
  </si>
  <si>
    <t>138110005900.S</t>
  </si>
  <si>
    <t>Plech hladký pozinkovaný hr. 0,60 mm, min. 285 g/m2, ozn. 10 004.20, podľa EN S185</t>
  </si>
  <si>
    <t>1574298151</t>
  </si>
  <si>
    <t>63</t>
  </si>
  <si>
    <t>713530393</t>
  </si>
  <si>
    <t>Izolácia tepelná - Guľový kohút DN65 - kazetové snímateľné púzdro+pozink. plech hr. 0,6 mm</t>
  </si>
  <si>
    <t>2095540142</t>
  </si>
  <si>
    <t>713530395</t>
  </si>
  <si>
    <t>Izolácia tepelná - Merač tepla DN40 - kazetové snímateľné púzdro+pozink. plech hr. 0,6 mm</t>
  </si>
  <si>
    <t>1511524114</t>
  </si>
  <si>
    <t>65</t>
  </si>
  <si>
    <t>713530398</t>
  </si>
  <si>
    <t>Izolácia tepelná - Uzatvárací ventil DN20  - kazetové snímateľné púzdro+pozink. plech hr. 0,6 mm</t>
  </si>
  <si>
    <t>1376806186</t>
  </si>
  <si>
    <t>66</t>
  </si>
  <si>
    <t>713530399</t>
  </si>
  <si>
    <t>Izolácia tepelná - Uzatvárací ventil DN15  - kazetové snímateľné púzdro+pozink. plech hr. 0,6 mm</t>
  </si>
  <si>
    <t>-40745401</t>
  </si>
  <si>
    <t>783</t>
  </si>
  <si>
    <t>Dokončovacie práce - nátery</t>
  </si>
  <si>
    <t>67</t>
  </si>
  <si>
    <t>783222101</t>
  </si>
  <si>
    <t>Nátery syntetické základné 2x, pod tepelnú izoláciu</t>
  </si>
  <si>
    <t>-695011617</t>
  </si>
  <si>
    <t>68</t>
  </si>
  <si>
    <t>783121</t>
  </si>
  <si>
    <t>Ochranné nátery 1x základný syntetický náter</t>
  </si>
  <si>
    <t>-904435363</t>
  </si>
  <si>
    <t>69</t>
  </si>
  <si>
    <t>783122</t>
  </si>
  <si>
    <t>Ochranné nátery 2x vonkajší syntetický náter</t>
  </si>
  <si>
    <t>-1669550640</t>
  </si>
  <si>
    <t>784</t>
  </si>
  <si>
    <t>Skúšky potrubí a ostatné práce</t>
  </si>
  <si>
    <t>70</t>
  </si>
  <si>
    <t>230120018.S</t>
  </si>
  <si>
    <t>Odmasťovanie potrubia DN 65</t>
  </si>
  <si>
    <t>-1417463281</t>
  </si>
  <si>
    <t>71</t>
  </si>
  <si>
    <t>230120044.S</t>
  </si>
  <si>
    <t>Čistenie potrubia prefúkavaním alebo preplachovaním DN 65</t>
  </si>
  <si>
    <t>-1001685314</t>
  </si>
  <si>
    <t>72</t>
  </si>
  <si>
    <t>230163009.S</t>
  </si>
  <si>
    <t>Kontrolné prežiarenie zvarov Iridiom 192, cez 2 steny, film D4, rúrka D=70-82.5 mm, t=2.9-7 mm; 2 exp.</t>
  </si>
  <si>
    <t>-2016990340</t>
  </si>
  <si>
    <t>73</t>
  </si>
  <si>
    <t>230170002.S</t>
  </si>
  <si>
    <t>Príprava pre skúšku tesnosti DN 50 - 80</t>
  </si>
  <si>
    <t>úsek</t>
  </si>
  <si>
    <t>-219186202</t>
  </si>
  <si>
    <t>74</t>
  </si>
  <si>
    <t>230170012.S</t>
  </si>
  <si>
    <t>Skúška tesnosti potrubia podľa STN 13 0020 DN 50 - 80</t>
  </si>
  <si>
    <t>-494111671</t>
  </si>
  <si>
    <t>75</t>
  </si>
  <si>
    <t>230230031.2</t>
  </si>
  <si>
    <t>Úradná skúška vyhradeného tlakového zariadenia - viď Vyhláška MPSVaR č.508/2009 Z.z. § 13</t>
  </si>
  <si>
    <t>1683051143</t>
  </si>
  <si>
    <t>76</t>
  </si>
  <si>
    <t>230230033.S</t>
  </si>
  <si>
    <t>Komplexné skúšky rozvodu do DN 100 (tlaková, dilatačná, stavebná, záverečná kontrola)</t>
  </si>
  <si>
    <t>52339117</t>
  </si>
  <si>
    <t>VRN</t>
  </si>
  <si>
    <t>Vedľajšie rozpočtové náklady</t>
  </si>
  <si>
    <t>77</t>
  </si>
  <si>
    <t>0006000</t>
  </si>
  <si>
    <t>Zariadenie staveniska - prevádzkové kancelárie, sklady, komunikácie, oplotenie, energie, prípojky ZS, stráženie, dopr. značenie a iné</t>
  </si>
  <si>
    <t>1024</t>
  </si>
  <si>
    <t>1029294504</t>
  </si>
  <si>
    <t>03 - Stavebná časť - Žilinská teplárenská, a. s.</t>
  </si>
  <si>
    <t>HSV - Práce a dodávky HSV</t>
  </si>
  <si>
    <t xml:space="preserve">    1 - Zemné práce</t>
  </si>
  <si>
    <t xml:space="preserve">    9 - Ostatné konštrukcie a práce-búranie</t>
  </si>
  <si>
    <t xml:space="preserve">      998 - Doprava a odvoz sute</t>
  </si>
  <si>
    <t xml:space="preserve">    99 - Presun hmôt HSV</t>
  </si>
  <si>
    <t xml:space="preserve">    46-M - Zemné práce vykonávané pri externých montážnych prácach</t>
  </si>
  <si>
    <t>VRN -      Vedľajšie rozpočtové náklady</t>
  </si>
  <si>
    <t>HSV</t>
  </si>
  <si>
    <t>Práce a dodávky HSV</t>
  </si>
  <si>
    <t>Zemné práce</t>
  </si>
  <si>
    <t>121101111.S</t>
  </si>
  <si>
    <t>Odstránenie ornice s vodor. premiestn. na hromady, so zložením na vzdialenosť do 100 m a do 100m3</t>
  </si>
  <si>
    <t>m3</t>
  </si>
  <si>
    <t>58452384</t>
  </si>
  <si>
    <t>131211101.S</t>
  </si>
  <si>
    <t>Hĺbenie jám v  hornine tr.3 - ručným náradím</t>
  </si>
  <si>
    <t>-590415368</t>
  </si>
  <si>
    <t>131211119.S</t>
  </si>
  <si>
    <t>Príplatok za lepivosť pri hĺbení jám ručným náradím v hornine tr. 3</t>
  </si>
  <si>
    <t>1197090902</t>
  </si>
  <si>
    <t>151101101.S</t>
  </si>
  <si>
    <t>Paženie a rozopretie stien rýh pre podzemné vedenie, príložné do 2 m</t>
  </si>
  <si>
    <t>396905085</t>
  </si>
  <si>
    <t>151101111.S</t>
  </si>
  <si>
    <t>Odstránenie paženia rýh pre podzemné vedenie, príložné hĺbky do 2 m</t>
  </si>
  <si>
    <t>1482364284</t>
  </si>
  <si>
    <t>162501102.S</t>
  </si>
  <si>
    <t>Vodorovné premiestnenie výkopku po spevnenej ceste z horniny tr.1-4, do 100 m3 na vzdialenosť do 3000 m</t>
  </si>
  <si>
    <t>1310596969</t>
  </si>
  <si>
    <t>162501105.S</t>
  </si>
  <si>
    <t>Vodorovné premiestnenie výkopku po spevnenej ceste z horniny tr.1-4, do 100 m3, príplatok k cene za každých ďalšich a začatých 1000 m</t>
  </si>
  <si>
    <t>-1358719641</t>
  </si>
  <si>
    <t>167101100.S</t>
  </si>
  <si>
    <t>Nakladanie výkopku tr.1-4 ručne</t>
  </si>
  <si>
    <t>648597123</t>
  </si>
  <si>
    <t>171201201.S</t>
  </si>
  <si>
    <t>Uloženie sypaniny na skládky do 100 m3</t>
  </si>
  <si>
    <t>799004951</t>
  </si>
  <si>
    <t>171209002.S</t>
  </si>
  <si>
    <t>Poplatok za skladovanie - zemina a kamenivo (17 05) ostatné</t>
  </si>
  <si>
    <t>-924422353</t>
  </si>
  <si>
    <t>174101001.S</t>
  </si>
  <si>
    <t>Zásyp sypaninou so zhutnením jám, šachiet, rýh, zárezov alebo okolo objektov do 100 m3</t>
  </si>
  <si>
    <t>-1935995506</t>
  </si>
  <si>
    <t>451572111.S</t>
  </si>
  <si>
    <t>Lôžko pod potrubie, stoky a drobné objekty, v otvorenom výkope z kameniva drobného ťaženého 0-4 mm</t>
  </si>
  <si>
    <t>-58573457</t>
  </si>
  <si>
    <t>175101101.S</t>
  </si>
  <si>
    <t>Obsyp potrubia sypaninou z vhodných hornín 1 až 4 bez prehodenia sypaniny</t>
  </si>
  <si>
    <t>-86423609</t>
  </si>
  <si>
    <t>581530000400.S</t>
  </si>
  <si>
    <t>Piesok  frakcia 0- 8 mm</t>
  </si>
  <si>
    <t>439912801</t>
  </si>
  <si>
    <t>180401213.S</t>
  </si>
  <si>
    <t>Založenie trávnika lúčneho výsevom na svahu nad 1:2 do 1:1</t>
  </si>
  <si>
    <t>1661718255</t>
  </si>
  <si>
    <t>005720001300.S</t>
  </si>
  <si>
    <t>Osivá tráv - trávové semeno</t>
  </si>
  <si>
    <t>1999466817</t>
  </si>
  <si>
    <t>181301102.S</t>
  </si>
  <si>
    <t>Rozprestretie ornice v rovine, plocha do 500 m2, hr.do 150 mm</t>
  </si>
  <si>
    <t>-749551558</t>
  </si>
  <si>
    <t>182001111.S</t>
  </si>
  <si>
    <t>Plošná úprava terénu pri nerovnostiach terénu nad 50-100mm v rovine alebo na svahu do 1:5</t>
  </si>
  <si>
    <t>-1087341410</t>
  </si>
  <si>
    <t>Ostatné konštrukcie a práce-búranie</t>
  </si>
  <si>
    <t>971056010.S</t>
  </si>
  <si>
    <t>Jadrové vrty diamantovými korunkami do D 102 mm do stien - železobetónových -0,00023t</t>
  </si>
  <si>
    <t>cm</t>
  </si>
  <si>
    <t>1379717151</t>
  </si>
  <si>
    <t>971056019.S</t>
  </si>
  <si>
    <t>Jadrové vrty diamantovými korunkami D 212 mm do stien - železobetónových -0,00095t</t>
  </si>
  <si>
    <t>1337141465</t>
  </si>
  <si>
    <t>998</t>
  </si>
  <si>
    <t>Doprava a odvoz sute</t>
  </si>
  <si>
    <t>979081111.S</t>
  </si>
  <si>
    <t>Odvoz sutiny a vybúraných hmôt na skládku do 1 km</t>
  </si>
  <si>
    <t>-1263562320</t>
  </si>
  <si>
    <t>979081121.S</t>
  </si>
  <si>
    <t>Odvoz sutiny a vybúraných hmôt na skládku za každý ďalší 1 km</t>
  </si>
  <si>
    <t>-777771904</t>
  </si>
  <si>
    <t>979082111.S</t>
  </si>
  <si>
    <t>Vnútrostavenisková doprava sutiny a vybúraných hmôt do 10 m</t>
  </si>
  <si>
    <t>-359627100</t>
  </si>
  <si>
    <t>979089012.S</t>
  </si>
  <si>
    <t>Poplatok za skladovanie - betón, tehly, dlaždice (17 01) ostatné</t>
  </si>
  <si>
    <t>-85915540</t>
  </si>
  <si>
    <t>99</t>
  </si>
  <si>
    <t>Presun hmôt HSV</t>
  </si>
  <si>
    <t>998272201.S</t>
  </si>
  <si>
    <t>-144157704</t>
  </si>
  <si>
    <t>26</t>
  </si>
  <si>
    <t>2300011</t>
  </si>
  <si>
    <t>M+D HDPE Multirúra DN 50/7x12</t>
  </si>
  <si>
    <t>-1769406913</t>
  </si>
  <si>
    <t>230002</t>
  </si>
  <si>
    <t>M+D HDPE Multirúra DN 40/4x10</t>
  </si>
  <si>
    <t>-1745566890</t>
  </si>
  <si>
    <t>46-M</t>
  </si>
  <si>
    <t>Zemné práce vykonávané pri externých montážnych prácach</t>
  </si>
  <si>
    <t>460490012.S</t>
  </si>
  <si>
    <t>Rozvinutie a uloženie výstražnej fólie z PVC do ryhy, šírka do 33 cm</t>
  </si>
  <si>
    <t>-2126733306</t>
  </si>
  <si>
    <t>2830002000</t>
  </si>
  <si>
    <t>Fólia výstražná nad HV potrubím</t>
  </si>
  <si>
    <t>128</t>
  </si>
  <si>
    <t>-275322087</t>
  </si>
  <si>
    <t>28300020001</t>
  </si>
  <si>
    <t xml:space="preserve">Fólia značková nad multirúry  </t>
  </si>
  <si>
    <t>368970221</t>
  </si>
  <si>
    <t xml:space="preserve">     Vedľajšie rozpočtové náklady</t>
  </si>
  <si>
    <t>000600011</t>
  </si>
  <si>
    <t>Zariadenie staveniska - prevádzkové kancelárie,sklady, komunikácie, oplotenie, energie, prípojky ZS, stráženie, dopr.značenie</t>
  </si>
  <si>
    <t>686967994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</si>
</sst>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  <charset val="1"/>
    </font>
    <font>
      <sz val="8"/>
      <color rgb="FFFFFFFF"/>
      <name val="Arial CE"/>
      <charset val="1"/>
    </font>
    <font>
      <sz val="8"/>
      <color rgb="FF3366FF"/>
      <name val="Arial CE"/>
      <charset val="1"/>
    </font>
    <font>
      <b/>
      <sz val="14"/>
      <name val="Arial CE"/>
      <charset val="1"/>
    </font>
    <font>
      <b/>
      <sz val="12"/>
      <color rgb="FF969696"/>
      <name val="Arial CE"/>
      <charset val="1"/>
    </font>
    <font>
      <sz val="10"/>
      <color rgb="FF969696"/>
      <name val="Arial CE"/>
      <charset val="1"/>
    </font>
    <font>
      <sz val="10"/>
      <name val="Arial CE"/>
      <charset val="1"/>
    </font>
    <font>
      <b/>
      <sz val="8"/>
      <color rgb="FF969696"/>
      <name val="Arial CE"/>
      <charset val="1"/>
    </font>
    <font>
      <b/>
      <sz val="11"/>
      <name val="Arial CE"/>
      <charset val="1"/>
    </font>
    <font>
      <b/>
      <sz val="10"/>
      <name val="Arial CE"/>
      <charset val="1"/>
    </font>
    <font>
      <sz val="10"/>
      <color rgb="FFFFFFFF"/>
      <name val="Arial CE"/>
      <charset val="1"/>
    </font>
    <font>
      <b/>
      <sz val="10"/>
      <color rgb="FFFFFFFF"/>
      <name val="Arial CE"/>
      <charset val="1"/>
    </font>
    <font>
      <b/>
      <sz val="10"/>
      <color rgb="FF969696"/>
      <name val="Arial CE"/>
      <charset val="1"/>
    </font>
    <font>
      <b/>
      <sz val="12"/>
      <name val="Arial CE"/>
      <charset val="1"/>
    </font>
    <font>
      <b/>
      <sz val="10"/>
      <color rgb="FF464646"/>
      <name val="Arial CE"/>
      <charset val="1"/>
    </font>
    <font>
      <sz val="12"/>
      <color rgb="FF969696"/>
      <name val="Arial CE"/>
      <charset val="1"/>
    </font>
    <font>
      <sz val="9"/>
      <name val="Arial CE"/>
      <charset val="1"/>
    </font>
    <font>
      <sz val="9"/>
      <color rgb="FF969696"/>
      <name val="Arial CE"/>
      <charset val="1"/>
    </font>
    <font>
      <b/>
      <sz val="12"/>
      <color rgb="FF960000"/>
      <name val="Arial CE"/>
      <charset val="1"/>
    </font>
    <font>
      <sz val="12"/>
      <name val="Arial CE"/>
      <charset val="1"/>
    </font>
    <font>
      <sz val="11"/>
      <name val="Arial CE"/>
      <charset val="1"/>
    </font>
    <font>
      <b/>
      <sz val="11"/>
      <color rgb="FF003366"/>
      <name val="Arial CE"/>
      <charset val="1"/>
    </font>
    <font>
      <sz val="11"/>
      <color rgb="FF003366"/>
      <name val="Arial CE"/>
      <charset val="1"/>
    </font>
    <font>
      <sz val="11"/>
      <color rgb="FF969696"/>
      <name val="Arial CE"/>
      <charset val="1"/>
    </font>
    <font>
      <sz val="18"/>
      <color rgb="FF0000FF"/>
      <name val="Wingdings 2"/>
      <charset val="1"/>
    </font>
    <font>
      <u/>
      <sz val="11"/>
      <color rgb="FF0000FF"/>
      <name val="Calibri"/>
      <charset val="1"/>
    </font>
    <font>
      <sz val="10"/>
      <color rgb="FF003366"/>
      <name val="Arial CE"/>
      <charset val="1"/>
    </font>
    <font>
      <b/>
      <sz val="10"/>
      <color rgb="FF003366"/>
      <name val="Arial CE"/>
      <charset val="1"/>
    </font>
    <font>
      <sz val="10"/>
      <color rgb="FF3366FF"/>
      <name val="Arial CE"/>
      <charset val="1"/>
    </font>
    <font>
      <sz val="8"/>
      <color rgb="FF969696"/>
      <name val="Arial CE"/>
      <charset val="1"/>
    </font>
    <font>
      <b/>
      <sz val="12"/>
      <color rgb="FF800000"/>
      <name val="Arial CE"/>
      <charset val="1"/>
    </font>
    <font>
      <sz val="12"/>
      <color rgb="FF003366"/>
      <name val="Arial CE"/>
      <charset val="1"/>
    </font>
    <font>
      <sz val="8"/>
      <color rgb="FF960000"/>
      <name val="Arial CE"/>
      <charset val="1"/>
    </font>
    <font>
      <b/>
      <sz val="8"/>
      <name val="Arial CE"/>
      <charset val="1"/>
    </font>
    <font>
      <sz val="8"/>
      <color rgb="FF003366"/>
      <name val="Arial CE"/>
      <charset val="1"/>
    </font>
    <font>
      <i/>
      <sz val="9"/>
      <color rgb="FF0000FF"/>
      <name val="Arial CE"/>
      <charset val="1"/>
    </font>
    <font>
      <i/>
      <sz val="8"/>
      <color rgb="FF0000FF"/>
      <name val="Arial CE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5" fillId="0" borderId="0" applyBorder="0" applyProtection="0"/>
  </cellStyleXfs>
  <cellXfs count="202">
    <xf numFmtId="0" fontId="0" fillId="0" borderId="0" xfId="0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49" fontId="6" fillId="3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13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13" fillId="4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65" fontId="6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4" fontId="15" fillId="0" borderId="18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4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" fontId="23" fillId="0" borderId="14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4" fillId="0" borderId="0" xfId="1" applyFont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5" fillId="0" borderId="18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4" fontId="5" fillId="0" borderId="14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13" fillId="5" borderId="6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right" vertical="center"/>
    </xf>
    <xf numFmtId="0" fontId="13" fillId="5" borderId="7" xfId="0" applyFont="1" applyFill="1" applyBorder="1" applyAlignment="1">
      <alignment horizontal="center" vertical="center"/>
    </xf>
    <xf numFmtId="4" fontId="13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16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20" xfId="0" applyFont="1" applyBorder="1" applyAlignment="1">
      <alignment horizontal="left" vertical="center"/>
    </xf>
    <xf numFmtId="0" fontId="31" fillId="0" borderId="20" xfId="0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20" xfId="0" applyFont="1" applyBorder="1" applyAlignment="1">
      <alignment horizontal="left" vertical="center"/>
    </xf>
    <xf numFmtId="0" fontId="26" fillId="0" borderId="20" xfId="0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4" fontId="18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34" fillId="0" borderId="0" xfId="0" applyFont="1"/>
    <xf numFmtId="0" fontId="34" fillId="0" borderId="3" xfId="0" applyFont="1" applyBorder="1"/>
    <xf numFmtId="0" fontId="34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4" fillId="0" borderId="0" xfId="0" applyFont="1" applyProtection="1">
      <protection locked="0"/>
    </xf>
    <xf numFmtId="4" fontId="31" fillId="0" borderId="0" xfId="0" applyNumberFormat="1" applyFont="1"/>
    <xf numFmtId="0" fontId="34" fillId="0" borderId="18" xfId="0" applyFont="1" applyBorder="1"/>
    <xf numFmtId="166" fontId="34" fillId="0" borderId="0" xfId="0" applyNumberFormat="1" applyFont="1"/>
    <xf numFmtId="166" fontId="34" fillId="0" borderId="14" xfId="0" applyNumberFormat="1" applyFont="1" applyBorder="1"/>
    <xf numFmtId="0" fontId="34" fillId="0" borderId="0" xfId="0" applyFont="1" applyAlignment="1">
      <alignment horizontal="center"/>
    </xf>
    <xf numFmtId="4" fontId="34" fillId="0" borderId="0" xfId="0" applyNumberFormat="1" applyFont="1" applyAlignment="1">
      <alignment vertical="center"/>
    </xf>
    <xf numFmtId="0" fontId="26" fillId="0" borderId="0" xfId="0" applyFont="1" applyAlignment="1">
      <alignment horizontal="left"/>
    </xf>
    <xf numFmtId="4" fontId="26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167" fontId="16" fillId="0" borderId="22" xfId="0" applyNumberFormat="1" applyFont="1" applyBorder="1" applyAlignment="1" applyProtection="1">
      <alignment vertical="center"/>
      <protection locked="0"/>
    </xf>
    <xf numFmtId="4" fontId="16" fillId="3" borderId="22" xfId="0" applyNumberFormat="1" applyFont="1" applyFill="1" applyBorder="1" applyAlignment="1" applyProtection="1">
      <alignment vertical="center"/>
      <protection locked="0"/>
    </xf>
    <xf numFmtId="4" fontId="16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166" fontId="17" fillId="0" borderId="14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16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8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7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17" fillId="0" borderId="20" xfId="0" applyNumberFormat="1" applyFont="1" applyBorder="1" applyAlignment="1">
      <alignment vertical="center"/>
    </xf>
    <xf numFmtId="166" fontId="17" fillId="0" borderId="21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6" fillId="3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13" fillId="4" borderId="7" xfId="0" applyFont="1" applyFill="1" applyBorder="1" applyAlignment="1">
      <alignment horizontal="left" vertical="center"/>
    </xf>
    <xf numFmtId="4" fontId="13" fillId="4" borderId="8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5" fillId="0" borderId="11" xfId="0" applyFont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right" vertical="center"/>
    </xf>
    <xf numFmtId="0" fontId="16" fillId="5" borderId="8" xfId="0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opLeftCell="A82" zoomScaleNormal="100" workbookViewId="0">
      <selection activeCell="AN94" sqref="AN94:AP9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58" max="70" width="8.5" customWidth="1"/>
    <col min="71" max="91" width="9.33203125" hidden="1" customWidth="1"/>
    <col min="92" max="1025" width="8.5" customWidth="1"/>
  </cols>
  <sheetData>
    <row r="1" spans="1:74">
      <c r="A1" s="5" t="s">
        <v>0</v>
      </c>
      <c r="AZ1" s="5"/>
      <c r="BA1" s="5" t="s">
        <v>1</v>
      </c>
      <c r="BB1" s="5"/>
      <c r="BT1" s="5" t="s">
        <v>2</v>
      </c>
      <c r="BU1" s="5" t="s">
        <v>2</v>
      </c>
      <c r="BV1" s="5" t="s">
        <v>3</v>
      </c>
    </row>
    <row r="2" spans="1:74" ht="36.950000000000003" customHeight="1">
      <c r="AR2" s="171" t="s">
        <v>4</v>
      </c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S2" s="6" t="s">
        <v>5</v>
      </c>
      <c r="BT2" s="6" t="s">
        <v>6</v>
      </c>
    </row>
    <row r="3" spans="1:74" ht="6.9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9"/>
      <c r="BS3" s="6" t="s">
        <v>5</v>
      </c>
      <c r="BT3" s="6" t="s">
        <v>6</v>
      </c>
    </row>
    <row r="4" spans="1:74" ht="24.95" customHeight="1">
      <c r="B4" s="9"/>
      <c r="D4" s="10" t="s">
        <v>7</v>
      </c>
      <c r="AR4" s="9"/>
      <c r="AS4" s="11" t="s">
        <v>8</v>
      </c>
      <c r="BE4" s="12" t="s">
        <v>9</v>
      </c>
      <c r="BS4" s="6" t="s">
        <v>10</v>
      </c>
    </row>
    <row r="5" spans="1:74" ht="12" customHeight="1">
      <c r="B5" s="9"/>
      <c r="D5" s="13" t="s">
        <v>11</v>
      </c>
      <c r="K5" s="172" t="s">
        <v>12</v>
      </c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R5" s="9"/>
      <c r="BE5" s="173" t="s">
        <v>13</v>
      </c>
      <c r="BS5" s="6" t="s">
        <v>5</v>
      </c>
    </row>
    <row r="6" spans="1:74" ht="36.950000000000003" customHeight="1">
      <c r="B6" s="9"/>
      <c r="D6" s="14" t="s">
        <v>14</v>
      </c>
      <c r="K6" s="174" t="s">
        <v>15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R6" s="9"/>
      <c r="BE6" s="173"/>
      <c r="BS6" s="6" t="s">
        <v>5</v>
      </c>
    </row>
    <row r="7" spans="1:74" ht="12" customHeight="1">
      <c r="B7" s="9"/>
      <c r="D7" s="15" t="s">
        <v>16</v>
      </c>
      <c r="K7" s="4"/>
      <c r="AK7" s="15" t="s">
        <v>17</v>
      </c>
      <c r="AN7" s="4"/>
      <c r="AR7" s="9"/>
      <c r="BE7" s="173"/>
      <c r="BS7" s="6" t="s">
        <v>5</v>
      </c>
    </row>
    <row r="8" spans="1:74" ht="12" customHeight="1">
      <c r="B8" s="9"/>
      <c r="D8" s="15" t="s">
        <v>18</v>
      </c>
      <c r="K8" s="4" t="s">
        <v>19</v>
      </c>
      <c r="AK8" s="15" t="s">
        <v>20</v>
      </c>
      <c r="AN8" s="16" t="s">
        <v>21</v>
      </c>
      <c r="AR8" s="9"/>
      <c r="BE8" s="173"/>
      <c r="BS8" s="6" t="s">
        <v>5</v>
      </c>
    </row>
    <row r="9" spans="1:74" ht="14.45" customHeight="1">
      <c r="B9" s="9"/>
      <c r="AR9" s="9"/>
      <c r="BE9" s="173"/>
      <c r="BS9" s="6" t="s">
        <v>5</v>
      </c>
    </row>
    <row r="10" spans="1:74" ht="12" customHeight="1">
      <c r="B10" s="9"/>
      <c r="D10" s="15" t="s">
        <v>22</v>
      </c>
      <c r="AK10" s="15" t="s">
        <v>23</v>
      </c>
      <c r="AN10" s="4"/>
      <c r="AR10" s="9"/>
      <c r="BE10" s="173"/>
      <c r="BS10" s="6" t="s">
        <v>5</v>
      </c>
    </row>
    <row r="11" spans="1:74" ht="18.600000000000001" customHeight="1">
      <c r="B11" s="9"/>
      <c r="E11" s="4" t="s">
        <v>24</v>
      </c>
      <c r="AK11" s="15" t="s">
        <v>25</v>
      </c>
      <c r="AN11" s="4"/>
      <c r="AR11" s="9"/>
      <c r="BE11" s="173"/>
      <c r="BS11" s="6" t="s">
        <v>5</v>
      </c>
    </row>
    <row r="12" spans="1:74" ht="6.95" customHeight="1">
      <c r="B12" s="9"/>
      <c r="AR12" s="9"/>
      <c r="BE12" s="173"/>
      <c r="BS12" s="6" t="s">
        <v>5</v>
      </c>
    </row>
    <row r="13" spans="1:74" ht="12" customHeight="1">
      <c r="B13" s="9"/>
      <c r="D13" s="15" t="s">
        <v>26</v>
      </c>
      <c r="AK13" s="15" t="s">
        <v>23</v>
      </c>
      <c r="AN13" s="3" t="s">
        <v>27</v>
      </c>
      <c r="AR13" s="9"/>
      <c r="BE13" s="173"/>
      <c r="BS13" s="6" t="s">
        <v>5</v>
      </c>
    </row>
    <row r="14" spans="1:74" ht="12.75">
      <c r="B14" s="9"/>
      <c r="E14" s="175" t="s">
        <v>27</v>
      </c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5" t="s">
        <v>25</v>
      </c>
      <c r="AN14" s="3" t="s">
        <v>27</v>
      </c>
      <c r="AR14" s="9"/>
      <c r="BE14" s="173"/>
      <c r="BS14" s="6" t="s">
        <v>5</v>
      </c>
    </row>
    <row r="15" spans="1:74" ht="6.95" customHeight="1">
      <c r="B15" s="9"/>
      <c r="AR15" s="9"/>
      <c r="BE15" s="173"/>
      <c r="BS15" s="6" t="s">
        <v>2</v>
      </c>
    </row>
    <row r="16" spans="1:74" ht="12" customHeight="1">
      <c r="B16" s="9"/>
      <c r="D16" s="15" t="s">
        <v>28</v>
      </c>
      <c r="AK16" s="15" t="s">
        <v>23</v>
      </c>
      <c r="AN16" s="4"/>
      <c r="AR16" s="9"/>
      <c r="BE16" s="173"/>
      <c r="BS16" s="6" t="s">
        <v>2</v>
      </c>
    </row>
    <row r="17" spans="2:71" ht="18.600000000000001" customHeight="1">
      <c r="B17" s="9"/>
      <c r="E17" s="4" t="s">
        <v>29</v>
      </c>
      <c r="AK17" s="15" t="s">
        <v>25</v>
      </c>
      <c r="AN17" s="4"/>
      <c r="AR17" s="9"/>
      <c r="BE17" s="173"/>
      <c r="BS17" s="6" t="s">
        <v>30</v>
      </c>
    </row>
    <row r="18" spans="2:71" ht="6.95" customHeight="1">
      <c r="B18" s="9"/>
      <c r="AR18" s="9"/>
      <c r="BE18" s="173"/>
      <c r="BS18" s="6" t="s">
        <v>5</v>
      </c>
    </row>
    <row r="19" spans="2:71" ht="12" customHeight="1">
      <c r="B19" s="9"/>
      <c r="D19" s="15" t="s">
        <v>31</v>
      </c>
      <c r="AK19" s="15" t="s">
        <v>23</v>
      </c>
      <c r="AN19" s="4"/>
      <c r="AR19" s="9"/>
      <c r="BE19" s="173"/>
      <c r="BS19" s="6" t="s">
        <v>5</v>
      </c>
    </row>
    <row r="20" spans="2:71" ht="18.600000000000001" customHeight="1">
      <c r="B20" s="9"/>
      <c r="E20" s="4" t="s">
        <v>32</v>
      </c>
      <c r="AK20" s="15" t="s">
        <v>25</v>
      </c>
      <c r="AN20" s="4"/>
      <c r="AR20" s="9"/>
      <c r="BE20" s="173"/>
      <c r="BS20" s="6" t="s">
        <v>30</v>
      </c>
    </row>
    <row r="21" spans="2:71" ht="6.95" customHeight="1">
      <c r="B21" s="9"/>
      <c r="AR21" s="9"/>
      <c r="BE21" s="173"/>
    </row>
    <row r="22" spans="2:71" ht="12" customHeight="1">
      <c r="B22" s="9"/>
      <c r="D22" s="15" t="s">
        <v>33</v>
      </c>
      <c r="AR22" s="9"/>
      <c r="BE22" s="173"/>
    </row>
    <row r="23" spans="2:71" ht="16.5" customHeight="1">
      <c r="B23" s="9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R23" s="9"/>
      <c r="BE23" s="173"/>
    </row>
    <row r="24" spans="2:71" ht="6.95" customHeight="1">
      <c r="B24" s="9"/>
      <c r="AR24" s="9"/>
      <c r="BE24" s="173"/>
    </row>
    <row r="25" spans="2:71" ht="6.95" customHeight="1">
      <c r="B25" s="9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R25" s="9"/>
      <c r="BE25" s="173"/>
    </row>
    <row r="26" spans="2:71" s="18" customFormat="1" ht="25.9" customHeight="1">
      <c r="B26" s="19"/>
      <c r="D26" s="20" t="s">
        <v>34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177">
        <f>ROUND(AG94,2)</f>
        <v>0</v>
      </c>
      <c r="AL26" s="177"/>
      <c r="AM26" s="177"/>
      <c r="AN26" s="177"/>
      <c r="AO26" s="177"/>
      <c r="AR26" s="19"/>
      <c r="BE26" s="173"/>
    </row>
    <row r="27" spans="2:71" s="18" customFormat="1" ht="6.95" customHeight="1">
      <c r="B27" s="19"/>
      <c r="AR27" s="19"/>
      <c r="BE27" s="173"/>
    </row>
    <row r="28" spans="2:71" s="18" customFormat="1" ht="12.75">
      <c r="B28" s="19"/>
      <c r="L28" s="178" t="s">
        <v>35</v>
      </c>
      <c r="M28" s="178"/>
      <c r="N28" s="178"/>
      <c r="O28" s="178"/>
      <c r="P28" s="178"/>
      <c r="W28" s="178" t="s">
        <v>36</v>
      </c>
      <c r="X28" s="178"/>
      <c r="Y28" s="178"/>
      <c r="Z28" s="178"/>
      <c r="AA28" s="178"/>
      <c r="AB28" s="178"/>
      <c r="AC28" s="178"/>
      <c r="AD28" s="178"/>
      <c r="AE28" s="178"/>
      <c r="AK28" s="178" t="s">
        <v>37</v>
      </c>
      <c r="AL28" s="178"/>
      <c r="AM28" s="178"/>
      <c r="AN28" s="178"/>
      <c r="AO28" s="178"/>
      <c r="AR28" s="19"/>
      <c r="BE28" s="173"/>
    </row>
    <row r="29" spans="2:71" s="22" customFormat="1" ht="14.45" customHeight="1">
      <c r="B29" s="23"/>
      <c r="D29" s="15" t="s">
        <v>38</v>
      </c>
      <c r="F29" s="24" t="s">
        <v>39</v>
      </c>
      <c r="L29" s="179">
        <v>0.2</v>
      </c>
      <c r="M29" s="179"/>
      <c r="N29" s="179"/>
      <c r="O29" s="179"/>
      <c r="P29" s="179"/>
      <c r="Q29" s="25"/>
      <c r="R29" s="25"/>
      <c r="S29" s="25"/>
      <c r="T29" s="25"/>
      <c r="U29" s="25"/>
      <c r="V29" s="25"/>
      <c r="W29" s="180">
        <f>ROUND(AZ94, 2)</f>
        <v>0</v>
      </c>
      <c r="X29" s="180"/>
      <c r="Y29" s="180"/>
      <c r="Z29" s="180"/>
      <c r="AA29" s="180"/>
      <c r="AB29" s="180"/>
      <c r="AC29" s="180"/>
      <c r="AD29" s="180"/>
      <c r="AE29" s="180"/>
      <c r="AF29" s="25"/>
      <c r="AG29" s="25"/>
      <c r="AH29" s="25"/>
      <c r="AI29" s="25"/>
      <c r="AJ29" s="25"/>
      <c r="AK29" s="180">
        <f>ROUND(AV94, 2)</f>
        <v>0</v>
      </c>
      <c r="AL29" s="180"/>
      <c r="AM29" s="180"/>
      <c r="AN29" s="180"/>
      <c r="AO29" s="180"/>
      <c r="AP29" s="25"/>
      <c r="AQ29" s="25"/>
      <c r="AR29" s="26"/>
      <c r="AS29" s="25"/>
      <c r="AT29" s="25"/>
      <c r="AU29" s="25"/>
      <c r="AV29" s="25"/>
      <c r="AW29" s="25"/>
      <c r="AX29" s="25"/>
      <c r="AY29" s="25"/>
      <c r="AZ29" s="25"/>
      <c r="BE29" s="173"/>
    </row>
    <row r="30" spans="2:71" s="22" customFormat="1" ht="14.45" customHeight="1">
      <c r="B30" s="23"/>
      <c r="F30" s="24" t="s">
        <v>40</v>
      </c>
      <c r="L30" s="179">
        <v>0.2</v>
      </c>
      <c r="M30" s="179"/>
      <c r="N30" s="179"/>
      <c r="O30" s="179"/>
      <c r="P30" s="179"/>
      <c r="Q30" s="25"/>
      <c r="R30" s="25"/>
      <c r="S30" s="25"/>
      <c r="T30" s="25"/>
      <c r="U30" s="25"/>
      <c r="V30" s="25"/>
      <c r="W30" s="180">
        <f>ROUND(BA94, 2)</f>
        <v>0</v>
      </c>
      <c r="X30" s="180"/>
      <c r="Y30" s="180"/>
      <c r="Z30" s="180"/>
      <c r="AA30" s="180"/>
      <c r="AB30" s="180"/>
      <c r="AC30" s="180"/>
      <c r="AD30" s="180"/>
      <c r="AE30" s="180"/>
      <c r="AF30" s="25"/>
      <c r="AG30" s="25"/>
      <c r="AH30" s="25"/>
      <c r="AI30" s="25"/>
      <c r="AJ30" s="25"/>
      <c r="AK30" s="180">
        <f>ROUND(AW94, 2)</f>
        <v>0</v>
      </c>
      <c r="AL30" s="180"/>
      <c r="AM30" s="180"/>
      <c r="AN30" s="180"/>
      <c r="AO30" s="180"/>
      <c r="AP30" s="25"/>
      <c r="AQ30" s="25"/>
      <c r="AR30" s="26"/>
      <c r="AS30" s="25"/>
      <c r="AT30" s="25"/>
      <c r="AU30" s="25"/>
      <c r="AV30" s="25"/>
      <c r="AW30" s="25"/>
      <c r="AX30" s="25"/>
      <c r="AY30" s="25"/>
      <c r="AZ30" s="25"/>
      <c r="BE30" s="173"/>
    </row>
    <row r="31" spans="2:71" s="22" customFormat="1" ht="14.45" hidden="1" customHeight="1">
      <c r="B31" s="23"/>
      <c r="F31" s="15" t="s">
        <v>41</v>
      </c>
      <c r="L31" s="181">
        <v>0.2</v>
      </c>
      <c r="M31" s="181"/>
      <c r="N31" s="181"/>
      <c r="O31" s="181"/>
      <c r="P31" s="181"/>
      <c r="W31" s="182">
        <f>ROUND(BB94, 2)</f>
        <v>0</v>
      </c>
      <c r="X31" s="182"/>
      <c r="Y31" s="182"/>
      <c r="Z31" s="182"/>
      <c r="AA31" s="182"/>
      <c r="AB31" s="182"/>
      <c r="AC31" s="182"/>
      <c r="AD31" s="182"/>
      <c r="AE31" s="182"/>
      <c r="AK31" s="182">
        <v>0</v>
      </c>
      <c r="AL31" s="182"/>
      <c r="AM31" s="182"/>
      <c r="AN31" s="182"/>
      <c r="AO31" s="182"/>
      <c r="AR31" s="23"/>
      <c r="BE31" s="173"/>
    </row>
    <row r="32" spans="2:71" s="22" customFormat="1" ht="14.45" hidden="1" customHeight="1">
      <c r="B32" s="23"/>
      <c r="F32" s="15" t="s">
        <v>42</v>
      </c>
      <c r="L32" s="181">
        <v>0.2</v>
      </c>
      <c r="M32" s="181"/>
      <c r="N32" s="181"/>
      <c r="O32" s="181"/>
      <c r="P32" s="181"/>
      <c r="W32" s="182">
        <f>ROUND(BC94, 2)</f>
        <v>0</v>
      </c>
      <c r="X32" s="182"/>
      <c r="Y32" s="182"/>
      <c r="Z32" s="182"/>
      <c r="AA32" s="182"/>
      <c r="AB32" s="182"/>
      <c r="AC32" s="182"/>
      <c r="AD32" s="182"/>
      <c r="AE32" s="182"/>
      <c r="AK32" s="182">
        <v>0</v>
      </c>
      <c r="AL32" s="182"/>
      <c r="AM32" s="182"/>
      <c r="AN32" s="182"/>
      <c r="AO32" s="182"/>
      <c r="AR32" s="23"/>
      <c r="BE32" s="173"/>
    </row>
    <row r="33" spans="2:57" s="22" customFormat="1" ht="14.45" hidden="1" customHeight="1">
      <c r="B33" s="23"/>
      <c r="F33" s="24" t="s">
        <v>43</v>
      </c>
      <c r="L33" s="179">
        <v>0</v>
      </c>
      <c r="M33" s="179"/>
      <c r="N33" s="179"/>
      <c r="O33" s="179"/>
      <c r="P33" s="179"/>
      <c r="Q33" s="25"/>
      <c r="R33" s="25"/>
      <c r="S33" s="25"/>
      <c r="T33" s="25"/>
      <c r="U33" s="25"/>
      <c r="V33" s="25"/>
      <c r="W33" s="180">
        <f>ROUND(BD94, 2)</f>
        <v>0</v>
      </c>
      <c r="X33" s="180"/>
      <c r="Y33" s="180"/>
      <c r="Z33" s="180"/>
      <c r="AA33" s="180"/>
      <c r="AB33" s="180"/>
      <c r="AC33" s="180"/>
      <c r="AD33" s="180"/>
      <c r="AE33" s="180"/>
      <c r="AF33" s="25"/>
      <c r="AG33" s="25"/>
      <c r="AH33" s="25"/>
      <c r="AI33" s="25"/>
      <c r="AJ33" s="25"/>
      <c r="AK33" s="180">
        <v>0</v>
      </c>
      <c r="AL33" s="180"/>
      <c r="AM33" s="180"/>
      <c r="AN33" s="180"/>
      <c r="AO33" s="180"/>
      <c r="AP33" s="25"/>
      <c r="AQ33" s="25"/>
      <c r="AR33" s="26"/>
      <c r="AS33" s="25"/>
      <c r="AT33" s="25"/>
      <c r="AU33" s="25"/>
      <c r="AV33" s="25"/>
      <c r="AW33" s="25"/>
      <c r="AX33" s="25"/>
      <c r="AY33" s="25"/>
      <c r="AZ33" s="25"/>
      <c r="BE33" s="173"/>
    </row>
    <row r="34" spans="2:57" s="18" customFormat="1" ht="6.95" customHeight="1">
      <c r="B34" s="19"/>
      <c r="AR34" s="19"/>
      <c r="BE34" s="173"/>
    </row>
    <row r="35" spans="2:57" s="18" customFormat="1" ht="25.9" customHeight="1">
      <c r="B35" s="19"/>
      <c r="C35" s="27"/>
      <c r="D35" s="28" t="s">
        <v>44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 t="s">
        <v>45</v>
      </c>
      <c r="U35" s="29"/>
      <c r="V35" s="29"/>
      <c r="W35" s="29"/>
      <c r="X35" s="183" t="s">
        <v>46</v>
      </c>
      <c r="Y35" s="183"/>
      <c r="Z35" s="183"/>
      <c r="AA35" s="183"/>
      <c r="AB35" s="183"/>
      <c r="AC35" s="29"/>
      <c r="AD35" s="29"/>
      <c r="AE35" s="29"/>
      <c r="AF35" s="29"/>
      <c r="AG35" s="29"/>
      <c r="AH35" s="29"/>
      <c r="AI35" s="29"/>
      <c r="AJ35" s="29"/>
      <c r="AK35" s="184">
        <f>SUM(AK26:AK33)</f>
        <v>0</v>
      </c>
      <c r="AL35" s="184"/>
      <c r="AM35" s="184"/>
      <c r="AN35" s="184"/>
      <c r="AO35" s="184"/>
      <c r="AP35" s="27"/>
      <c r="AQ35" s="27"/>
      <c r="AR35" s="19"/>
    </row>
    <row r="36" spans="2:57" s="18" customFormat="1" ht="6.95" customHeight="1">
      <c r="B36" s="19"/>
      <c r="AR36" s="19"/>
    </row>
    <row r="37" spans="2:57" s="18" customFormat="1" ht="14.45" customHeight="1">
      <c r="B37" s="19"/>
      <c r="AR37" s="19"/>
    </row>
    <row r="38" spans="2:57" ht="14.45" customHeight="1">
      <c r="B38" s="9"/>
      <c r="AR38" s="9"/>
    </row>
    <row r="39" spans="2:57" ht="14.45" customHeight="1">
      <c r="B39" s="9"/>
      <c r="AR39" s="9"/>
    </row>
    <row r="40" spans="2:57" ht="14.45" customHeight="1">
      <c r="B40" s="9"/>
      <c r="AR40" s="9"/>
    </row>
    <row r="41" spans="2:57" ht="14.45" customHeight="1">
      <c r="B41" s="9"/>
      <c r="AR41" s="9"/>
    </row>
    <row r="42" spans="2:57" ht="14.45" customHeight="1">
      <c r="B42" s="9"/>
      <c r="AR42" s="9"/>
    </row>
    <row r="43" spans="2:57" ht="14.45" customHeight="1">
      <c r="B43" s="9"/>
      <c r="AR43" s="9"/>
    </row>
    <row r="44" spans="2:57" ht="14.45" customHeight="1">
      <c r="B44" s="9"/>
      <c r="AR44" s="9"/>
    </row>
    <row r="45" spans="2:57" ht="14.45" customHeight="1">
      <c r="B45" s="9"/>
      <c r="AR45" s="9"/>
    </row>
    <row r="46" spans="2:57" ht="14.45" customHeight="1">
      <c r="B46" s="9"/>
      <c r="AR46" s="9"/>
    </row>
    <row r="47" spans="2:57" ht="14.45" customHeight="1">
      <c r="B47" s="9"/>
      <c r="AR47" s="9"/>
    </row>
    <row r="48" spans="2:57" ht="14.45" customHeight="1">
      <c r="B48" s="9"/>
      <c r="AR48" s="9"/>
    </row>
    <row r="49" spans="2:44" s="18" customFormat="1" ht="14.45" customHeight="1">
      <c r="B49" s="19"/>
      <c r="D49" s="31" t="s">
        <v>47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1" t="s">
        <v>48</v>
      </c>
      <c r="AI49" s="32"/>
      <c r="AJ49" s="32"/>
      <c r="AK49" s="32"/>
      <c r="AL49" s="32"/>
      <c r="AM49" s="32"/>
      <c r="AN49" s="32"/>
      <c r="AO49" s="32"/>
      <c r="AR49" s="19"/>
    </row>
    <row r="50" spans="2:44">
      <c r="B50" s="9"/>
      <c r="AR50" s="9"/>
    </row>
    <row r="51" spans="2:44">
      <c r="B51" s="9"/>
      <c r="AR51" s="9"/>
    </row>
    <row r="52" spans="2:44">
      <c r="B52" s="9"/>
      <c r="AR52" s="9"/>
    </row>
    <row r="53" spans="2:44">
      <c r="B53" s="9"/>
      <c r="AR53" s="9"/>
    </row>
    <row r="54" spans="2:44">
      <c r="B54" s="9"/>
      <c r="AR54" s="9"/>
    </row>
    <row r="55" spans="2:44">
      <c r="B55" s="9"/>
      <c r="AR55" s="9"/>
    </row>
    <row r="56" spans="2:44">
      <c r="B56" s="9"/>
      <c r="AR56" s="9"/>
    </row>
    <row r="57" spans="2:44">
      <c r="B57" s="9"/>
      <c r="AR57" s="9"/>
    </row>
    <row r="58" spans="2:44">
      <c r="B58" s="9"/>
      <c r="AR58" s="9"/>
    </row>
    <row r="59" spans="2:44">
      <c r="B59" s="9"/>
      <c r="AR59" s="9"/>
    </row>
    <row r="60" spans="2:44" s="18" customFormat="1" ht="12.75">
      <c r="B60" s="19"/>
      <c r="D60" s="33" t="s">
        <v>49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33" t="s">
        <v>50</v>
      </c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33" t="s">
        <v>49</v>
      </c>
      <c r="AI60" s="21"/>
      <c r="AJ60" s="21"/>
      <c r="AK60" s="21"/>
      <c r="AL60" s="21"/>
      <c r="AM60" s="33" t="s">
        <v>50</v>
      </c>
      <c r="AN60" s="21"/>
      <c r="AO60" s="21"/>
      <c r="AR60" s="19"/>
    </row>
    <row r="61" spans="2:44">
      <c r="B61" s="9"/>
      <c r="AR61" s="9"/>
    </row>
    <row r="62" spans="2:44">
      <c r="B62" s="9"/>
      <c r="AR62" s="9"/>
    </row>
    <row r="63" spans="2:44">
      <c r="B63" s="9"/>
      <c r="AR63" s="9"/>
    </row>
    <row r="64" spans="2:44" s="18" customFormat="1" ht="12.75">
      <c r="B64" s="19"/>
      <c r="D64" s="31" t="s">
        <v>51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1" t="s">
        <v>52</v>
      </c>
      <c r="AI64" s="32"/>
      <c r="AJ64" s="32"/>
      <c r="AK64" s="32"/>
      <c r="AL64" s="32"/>
      <c r="AM64" s="32"/>
      <c r="AN64" s="32"/>
      <c r="AO64" s="32"/>
      <c r="AR64" s="19"/>
    </row>
    <row r="65" spans="2:44">
      <c r="B65" s="9"/>
      <c r="AR65" s="9"/>
    </row>
    <row r="66" spans="2:44">
      <c r="B66" s="9"/>
      <c r="AR66" s="9"/>
    </row>
    <row r="67" spans="2:44">
      <c r="B67" s="9"/>
      <c r="AR67" s="9"/>
    </row>
    <row r="68" spans="2:44">
      <c r="B68" s="9"/>
      <c r="AR68" s="9"/>
    </row>
    <row r="69" spans="2:44">
      <c r="B69" s="9"/>
      <c r="AR69" s="9"/>
    </row>
    <row r="70" spans="2:44">
      <c r="B70" s="9"/>
      <c r="AR70" s="9"/>
    </row>
    <row r="71" spans="2:44">
      <c r="B71" s="9"/>
      <c r="AR71" s="9"/>
    </row>
    <row r="72" spans="2:44">
      <c r="B72" s="9"/>
      <c r="AR72" s="9"/>
    </row>
    <row r="73" spans="2:44">
      <c r="B73" s="9"/>
      <c r="AR73" s="9"/>
    </row>
    <row r="74" spans="2:44">
      <c r="B74" s="9"/>
      <c r="AR74" s="9"/>
    </row>
    <row r="75" spans="2:44" s="18" customFormat="1" ht="12.75">
      <c r="B75" s="19"/>
      <c r="D75" s="33" t="s">
        <v>49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33" t="s">
        <v>50</v>
      </c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33" t="s">
        <v>49</v>
      </c>
      <c r="AI75" s="21"/>
      <c r="AJ75" s="21"/>
      <c r="AK75" s="21"/>
      <c r="AL75" s="21"/>
      <c r="AM75" s="33" t="s">
        <v>50</v>
      </c>
      <c r="AN75" s="21"/>
      <c r="AO75" s="21"/>
      <c r="AR75" s="19"/>
    </row>
    <row r="76" spans="2:44" s="18" customFormat="1">
      <c r="B76" s="19"/>
      <c r="AR76" s="19"/>
    </row>
    <row r="77" spans="2:44" s="18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19"/>
    </row>
    <row r="81" spans="1:91" s="18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19"/>
    </row>
    <row r="82" spans="1:91" s="18" customFormat="1" ht="24.95" customHeight="1">
      <c r="B82" s="19"/>
      <c r="C82" s="10" t="s">
        <v>53</v>
      </c>
      <c r="AR82" s="19"/>
    </row>
    <row r="83" spans="1:91" s="18" customFormat="1" ht="6.95" customHeight="1">
      <c r="B83" s="19"/>
      <c r="AR83" s="19"/>
    </row>
    <row r="84" spans="1:91" s="38" customFormat="1" ht="12" customHeight="1">
      <c r="B84" s="39"/>
      <c r="C84" s="15" t="s">
        <v>11</v>
      </c>
      <c r="L84" s="38" t="str">
        <f>K5</f>
        <v>2201ZAso05</v>
      </c>
      <c r="AR84" s="39"/>
    </row>
    <row r="85" spans="1:91" s="40" customFormat="1" ht="36.950000000000003" customHeight="1">
      <c r="B85" s="41"/>
      <c r="C85" s="42" t="s">
        <v>14</v>
      </c>
      <c r="L85" s="185" t="str">
        <f>K6</f>
        <v>Novostavba – Bytový komplex v Žiline</v>
      </c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R85" s="41"/>
    </row>
    <row r="86" spans="1:91" s="18" customFormat="1" ht="6.95" customHeight="1">
      <c r="B86" s="19"/>
      <c r="AR86" s="19"/>
    </row>
    <row r="87" spans="1:91" s="18" customFormat="1" ht="12" customHeight="1">
      <c r="B87" s="19"/>
      <c r="C87" s="15" t="s">
        <v>18</v>
      </c>
      <c r="L87" s="43" t="str">
        <f>IF(K8="","",K8)</f>
        <v>Univerzitná ulica, Žilina</v>
      </c>
      <c r="AI87" s="15" t="s">
        <v>20</v>
      </c>
      <c r="AM87" s="186" t="str">
        <f>IF(AN8= "","",AN8)</f>
        <v>21. 1. 2022</v>
      </c>
      <c r="AN87" s="186"/>
      <c r="AR87" s="19"/>
    </row>
    <row r="88" spans="1:91" s="18" customFormat="1" ht="6.95" customHeight="1">
      <c r="B88" s="19"/>
      <c r="AR88" s="19"/>
    </row>
    <row r="89" spans="1:91" s="18" customFormat="1" ht="15.2" customHeight="1">
      <c r="B89" s="19"/>
      <c r="C89" s="15" t="s">
        <v>22</v>
      </c>
      <c r="L89" s="38" t="str">
        <f>IF(E11= "","",E11)</f>
        <v xml:space="preserve"> </v>
      </c>
      <c r="AI89" s="15" t="s">
        <v>28</v>
      </c>
      <c r="AM89" s="187" t="str">
        <f>IF(E17="","",E17)</f>
        <v>ENERGIA, s.r.o.</v>
      </c>
      <c r="AN89" s="187"/>
      <c r="AO89" s="187"/>
      <c r="AP89" s="187"/>
      <c r="AR89" s="19"/>
      <c r="AS89" s="188" t="s">
        <v>54</v>
      </c>
      <c r="AT89" s="188"/>
      <c r="AU89" s="45"/>
      <c r="AV89" s="45"/>
      <c r="AW89" s="45"/>
      <c r="AX89" s="45"/>
      <c r="AY89" s="45"/>
      <c r="AZ89" s="45"/>
      <c r="BA89" s="45"/>
      <c r="BB89" s="45"/>
      <c r="BC89" s="45"/>
      <c r="BD89" s="46"/>
    </row>
    <row r="90" spans="1:91" s="18" customFormat="1" ht="15.2" customHeight="1">
      <c r="B90" s="19"/>
      <c r="C90" s="15" t="s">
        <v>26</v>
      </c>
      <c r="L90" s="38" t="str">
        <f>IF(E14= "Vyplň údaj","",E14)</f>
        <v/>
      </c>
      <c r="AI90" s="15" t="s">
        <v>31</v>
      </c>
      <c r="AM90" s="187" t="str">
        <f>IF(E20="","",E20)</f>
        <v>Balog</v>
      </c>
      <c r="AN90" s="187"/>
      <c r="AO90" s="187"/>
      <c r="AP90" s="187"/>
      <c r="AR90" s="19"/>
      <c r="AS90" s="188"/>
      <c r="AT90" s="188"/>
      <c r="BD90" s="47"/>
    </row>
    <row r="91" spans="1:91" s="18" customFormat="1" ht="10.9" customHeight="1">
      <c r="B91" s="19"/>
      <c r="AR91" s="19"/>
      <c r="AS91" s="188"/>
      <c r="AT91" s="188"/>
      <c r="BD91" s="47"/>
    </row>
    <row r="92" spans="1:91" s="18" customFormat="1" ht="29.25" customHeight="1">
      <c r="B92" s="19"/>
      <c r="C92" s="189" t="s">
        <v>55</v>
      </c>
      <c r="D92" s="189"/>
      <c r="E92" s="189"/>
      <c r="F92" s="189"/>
      <c r="G92" s="189"/>
      <c r="H92" s="48"/>
      <c r="I92" s="190" t="s">
        <v>56</v>
      </c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1" t="s">
        <v>57</v>
      </c>
      <c r="AH92" s="191"/>
      <c r="AI92" s="191"/>
      <c r="AJ92" s="191"/>
      <c r="AK92" s="191"/>
      <c r="AL92" s="191"/>
      <c r="AM92" s="191"/>
      <c r="AN92" s="192" t="s">
        <v>58</v>
      </c>
      <c r="AO92" s="192"/>
      <c r="AP92" s="192"/>
      <c r="AQ92" s="49" t="s">
        <v>59</v>
      </c>
      <c r="AR92" s="19"/>
      <c r="AS92" s="50" t="s">
        <v>60</v>
      </c>
      <c r="AT92" s="51" t="s">
        <v>61</v>
      </c>
      <c r="AU92" s="51" t="s">
        <v>62</v>
      </c>
      <c r="AV92" s="51" t="s">
        <v>63</v>
      </c>
      <c r="AW92" s="51" t="s">
        <v>64</v>
      </c>
      <c r="AX92" s="51" t="s">
        <v>65</v>
      </c>
      <c r="AY92" s="51" t="s">
        <v>66</v>
      </c>
      <c r="AZ92" s="51" t="s">
        <v>67</v>
      </c>
      <c r="BA92" s="51" t="s">
        <v>68</v>
      </c>
      <c r="BB92" s="51" t="s">
        <v>69</v>
      </c>
      <c r="BC92" s="51" t="s">
        <v>70</v>
      </c>
      <c r="BD92" s="52" t="s">
        <v>71</v>
      </c>
    </row>
    <row r="93" spans="1:91" s="18" customFormat="1" ht="10.9" customHeight="1">
      <c r="B93" s="19"/>
      <c r="AR93" s="19"/>
      <c r="AS93" s="53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6"/>
    </row>
    <row r="94" spans="1:91" s="54" customFormat="1" ht="32.450000000000003" customHeight="1">
      <c r="B94" s="55"/>
      <c r="C94" s="56" t="s">
        <v>72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193">
        <f>ROUND(AG95,2)</f>
        <v>0</v>
      </c>
      <c r="AH94" s="193"/>
      <c r="AI94" s="193"/>
      <c r="AJ94" s="193"/>
      <c r="AK94" s="193"/>
      <c r="AL94" s="193"/>
      <c r="AM94" s="193"/>
      <c r="AN94" s="194">
        <f>SUM(AG94,AT94)</f>
        <v>0</v>
      </c>
      <c r="AO94" s="194"/>
      <c r="AP94" s="194"/>
      <c r="AQ94" s="59"/>
      <c r="AR94" s="55"/>
      <c r="AS94" s="60">
        <f>ROUND(AS95,2)</f>
        <v>0</v>
      </c>
      <c r="AT94" s="61">
        <f>ROUND(SUM(AV94:AW94),2)</f>
        <v>0</v>
      </c>
      <c r="AU94" s="62">
        <f>ROUND(AU95,5)</f>
        <v>0</v>
      </c>
      <c r="AV94" s="61">
        <f>ROUND(AZ94*L29,2)</f>
        <v>0</v>
      </c>
      <c r="AW94" s="61">
        <f>ROUND(BA94*L30,2)</f>
        <v>0</v>
      </c>
      <c r="AX94" s="61">
        <f>ROUND(BB94*L29,2)</f>
        <v>0</v>
      </c>
      <c r="AY94" s="61">
        <f>ROUND(BC94*L30,2)</f>
        <v>0</v>
      </c>
      <c r="AZ94" s="61">
        <f>ROUND(AZ95,2)</f>
        <v>0</v>
      </c>
      <c r="BA94" s="61">
        <f>ROUND(BA95,2)</f>
        <v>0</v>
      </c>
      <c r="BB94" s="61">
        <f>ROUND(BB95,2)</f>
        <v>0</v>
      </c>
      <c r="BC94" s="61">
        <f>ROUND(BC95,2)</f>
        <v>0</v>
      </c>
      <c r="BD94" s="63">
        <f>ROUND(BD95,2)</f>
        <v>0</v>
      </c>
      <c r="BS94" s="64" t="s">
        <v>73</v>
      </c>
      <c r="BT94" s="64" t="s">
        <v>74</v>
      </c>
      <c r="BU94" s="65" t="s">
        <v>75</v>
      </c>
      <c r="BV94" s="64" t="s">
        <v>76</v>
      </c>
      <c r="BW94" s="64" t="s">
        <v>3</v>
      </c>
      <c r="BX94" s="64" t="s">
        <v>77</v>
      </c>
      <c r="CL94" s="64"/>
    </row>
    <row r="95" spans="1:91" s="66" customFormat="1" ht="16.5" customHeight="1">
      <c r="B95" s="67"/>
      <c r="C95" s="68"/>
      <c r="D95" s="197" t="s">
        <v>78</v>
      </c>
      <c r="E95" s="197"/>
      <c r="F95" s="197"/>
      <c r="G95" s="197"/>
      <c r="H95" s="197"/>
      <c r="I95" s="69"/>
      <c r="J95" s="197" t="s">
        <v>79</v>
      </c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8">
        <f>ROUND(SUM(AG96:AG97),2)</f>
        <v>0</v>
      </c>
      <c r="AH95" s="198"/>
      <c r="AI95" s="198"/>
      <c r="AJ95" s="198"/>
      <c r="AK95" s="198"/>
      <c r="AL95" s="198"/>
      <c r="AM95" s="198"/>
      <c r="AN95" s="199">
        <f>SUM(AG95,AT95)</f>
        <v>0</v>
      </c>
      <c r="AO95" s="199"/>
      <c r="AP95" s="199"/>
      <c r="AQ95" s="70" t="s">
        <v>80</v>
      </c>
      <c r="AR95" s="67"/>
      <c r="AS95" s="71">
        <f>ROUND(SUM(AS96:AS97),2)</f>
        <v>0</v>
      </c>
      <c r="AT95" s="72">
        <f>ROUND(SUM(AV95:AW95),2)</f>
        <v>0</v>
      </c>
      <c r="AU95" s="73">
        <f>ROUND(SUM(AU96:AU97),5)</f>
        <v>0</v>
      </c>
      <c r="AV95" s="72">
        <f>ROUND(AZ95*L29,2)</f>
        <v>0</v>
      </c>
      <c r="AW95" s="72">
        <f>ROUND(BA95*L30,2)</f>
        <v>0</v>
      </c>
      <c r="AX95" s="72">
        <f>ROUND(BB95*L29,2)</f>
        <v>0</v>
      </c>
      <c r="AY95" s="72">
        <f>ROUND(BC95*L30,2)</f>
        <v>0</v>
      </c>
      <c r="AZ95" s="72">
        <f>ROUND(SUM(AZ96:AZ97),2)</f>
        <v>0</v>
      </c>
      <c r="BA95" s="72">
        <f>ROUND(SUM(BA96:BA97),2)</f>
        <v>0</v>
      </c>
      <c r="BB95" s="72">
        <f>ROUND(SUM(BB96:BB97),2)</f>
        <v>0</v>
      </c>
      <c r="BC95" s="72">
        <f>ROUND(SUM(BC96:BC97),2)</f>
        <v>0</v>
      </c>
      <c r="BD95" s="74">
        <f>ROUND(SUM(BD96:BD97),2)</f>
        <v>0</v>
      </c>
      <c r="BS95" s="75" t="s">
        <v>73</v>
      </c>
      <c r="BT95" s="75" t="s">
        <v>81</v>
      </c>
      <c r="BU95" s="75" t="s">
        <v>75</v>
      </c>
      <c r="BV95" s="75" t="s">
        <v>76</v>
      </c>
      <c r="BW95" s="75" t="s">
        <v>82</v>
      </c>
      <c r="BX95" s="75" t="s">
        <v>3</v>
      </c>
      <c r="CL95" s="75"/>
      <c r="CM95" s="75" t="s">
        <v>74</v>
      </c>
    </row>
    <row r="96" spans="1:91" s="38" customFormat="1" ht="23.25" customHeight="1">
      <c r="A96" s="76" t="s">
        <v>83</v>
      </c>
      <c r="B96" s="39"/>
      <c r="C96" s="77"/>
      <c r="D96" s="77"/>
      <c r="E96" s="195" t="s">
        <v>84</v>
      </c>
      <c r="F96" s="195"/>
      <c r="G96" s="195"/>
      <c r="H96" s="195"/>
      <c r="I96" s="195"/>
      <c r="J96" s="77"/>
      <c r="K96" s="195" t="s">
        <v>85</v>
      </c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6">
        <f>'01 - Potrubná časť - Žili...'!J32</f>
        <v>0</v>
      </c>
      <c r="AH96" s="196"/>
      <c r="AI96" s="196"/>
      <c r="AJ96" s="196"/>
      <c r="AK96" s="196"/>
      <c r="AL96" s="196"/>
      <c r="AM96" s="196"/>
      <c r="AN96" s="196">
        <f>SUM(AG96,AT96)</f>
        <v>0</v>
      </c>
      <c r="AO96" s="196"/>
      <c r="AP96" s="196"/>
      <c r="AQ96" s="78" t="s">
        <v>86</v>
      </c>
      <c r="AR96" s="39"/>
      <c r="AS96" s="79">
        <v>0</v>
      </c>
      <c r="AT96" s="80">
        <f>ROUND(SUM(AV96:AW96),2)</f>
        <v>0</v>
      </c>
      <c r="AU96" s="81">
        <f>'01 - Potrubná časť - Žili...'!P130</f>
        <v>0</v>
      </c>
      <c r="AV96" s="80">
        <f>'01 - Potrubná časť - Žili...'!J35</f>
        <v>0</v>
      </c>
      <c r="AW96" s="80">
        <f>'01 - Potrubná časť - Žili...'!J36</f>
        <v>0</v>
      </c>
      <c r="AX96" s="80">
        <f>'01 - Potrubná časť - Žili...'!J37</f>
        <v>0</v>
      </c>
      <c r="AY96" s="80">
        <f>'01 - Potrubná časť - Žili...'!J38</f>
        <v>0</v>
      </c>
      <c r="AZ96" s="80">
        <f>'01 - Potrubná časť - Žili...'!F35</f>
        <v>0</v>
      </c>
      <c r="BA96" s="80">
        <f>'01 - Potrubná časť - Žili...'!F36</f>
        <v>0</v>
      </c>
      <c r="BB96" s="80">
        <f>'01 - Potrubná časť - Žili...'!F37</f>
        <v>0</v>
      </c>
      <c r="BC96" s="80">
        <f>'01 - Potrubná časť - Žili...'!F38</f>
        <v>0</v>
      </c>
      <c r="BD96" s="82">
        <f>'01 - Potrubná časť - Žili...'!F39</f>
        <v>0</v>
      </c>
      <c r="BT96" s="4" t="s">
        <v>87</v>
      </c>
      <c r="BV96" s="4" t="s">
        <v>76</v>
      </c>
      <c r="BW96" s="4" t="s">
        <v>88</v>
      </c>
      <c r="BX96" s="4" t="s">
        <v>82</v>
      </c>
      <c r="CL96" s="4"/>
    </row>
    <row r="97" spans="1:90" s="38" customFormat="1" ht="23.25" customHeight="1">
      <c r="A97" s="76" t="s">
        <v>83</v>
      </c>
      <c r="B97" s="39"/>
      <c r="C97" s="77"/>
      <c r="D97" s="77"/>
      <c r="E97" s="195" t="s">
        <v>89</v>
      </c>
      <c r="F97" s="195"/>
      <c r="G97" s="195"/>
      <c r="H97" s="195"/>
      <c r="I97" s="195"/>
      <c r="J97" s="77"/>
      <c r="K97" s="195" t="s">
        <v>90</v>
      </c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6">
        <f>'03 - Stavebná časť - Žili...'!J32</f>
        <v>0</v>
      </c>
      <c r="AH97" s="196"/>
      <c r="AI97" s="196"/>
      <c r="AJ97" s="196"/>
      <c r="AK97" s="196"/>
      <c r="AL97" s="196"/>
      <c r="AM97" s="196"/>
      <c r="AN97" s="196">
        <f>SUM(AG97,AT97)</f>
        <v>0</v>
      </c>
      <c r="AO97" s="196"/>
      <c r="AP97" s="196"/>
      <c r="AQ97" s="78" t="s">
        <v>86</v>
      </c>
      <c r="AR97" s="39"/>
      <c r="AS97" s="83">
        <v>0</v>
      </c>
      <c r="AT97" s="84">
        <f>ROUND(SUM(AV97:AW97),2)</f>
        <v>0</v>
      </c>
      <c r="AU97" s="85">
        <f>'03 - Stavebná časť - Žili...'!P129</f>
        <v>0</v>
      </c>
      <c r="AV97" s="84">
        <f>'03 - Stavebná časť - Žili...'!J35</f>
        <v>0</v>
      </c>
      <c r="AW97" s="84">
        <f>'03 - Stavebná časť - Žili...'!J36</f>
        <v>0</v>
      </c>
      <c r="AX97" s="84">
        <f>'03 - Stavebná časť - Žili...'!J37</f>
        <v>0</v>
      </c>
      <c r="AY97" s="84">
        <f>'03 - Stavebná časť - Žili...'!J38</f>
        <v>0</v>
      </c>
      <c r="AZ97" s="84">
        <f>'03 - Stavebná časť - Žili...'!F35</f>
        <v>0</v>
      </c>
      <c r="BA97" s="84">
        <f>'03 - Stavebná časť - Žili...'!F36</f>
        <v>0</v>
      </c>
      <c r="BB97" s="84">
        <f>'03 - Stavebná časť - Žili...'!F37</f>
        <v>0</v>
      </c>
      <c r="BC97" s="84">
        <f>'03 - Stavebná časť - Žili...'!F38</f>
        <v>0</v>
      </c>
      <c r="BD97" s="86">
        <f>'03 - Stavebná časť - Žili...'!F39</f>
        <v>0</v>
      </c>
      <c r="BT97" s="4" t="s">
        <v>87</v>
      </c>
      <c r="BV97" s="4" t="s">
        <v>76</v>
      </c>
      <c r="BW97" s="4" t="s">
        <v>91</v>
      </c>
      <c r="BX97" s="4" t="s">
        <v>82</v>
      </c>
      <c r="CL97" s="4"/>
    </row>
    <row r="98" spans="1:90" s="18" customFormat="1" ht="30" customHeight="1">
      <c r="B98" s="19"/>
      <c r="AR98" s="19"/>
    </row>
    <row r="99" spans="1:90" s="18" customFormat="1" ht="6.95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19"/>
    </row>
  </sheetData>
  <mergeCells count="50">
    <mergeCell ref="E97:I97"/>
    <mergeCell ref="K97:AF97"/>
    <mergeCell ref="AG97:AM97"/>
    <mergeCell ref="AN97:AP97"/>
    <mergeCell ref="D95:H95"/>
    <mergeCell ref="J95:AF95"/>
    <mergeCell ref="AG95:AM95"/>
    <mergeCell ref="AN95:AP95"/>
    <mergeCell ref="E96:I96"/>
    <mergeCell ref="K96:AF96"/>
    <mergeCell ref="AG96:AM96"/>
    <mergeCell ref="AN96:AP96"/>
    <mergeCell ref="C92:G92"/>
    <mergeCell ref="I92:AF92"/>
    <mergeCell ref="AG92:AM92"/>
    <mergeCell ref="AN92:AP92"/>
    <mergeCell ref="AG94:AM94"/>
    <mergeCell ref="AN94:AP94"/>
    <mergeCell ref="L85:AO85"/>
    <mergeCell ref="AM87:AN87"/>
    <mergeCell ref="AM89:AP89"/>
    <mergeCell ref="AS89:AT91"/>
    <mergeCell ref="AM90:AP90"/>
    <mergeCell ref="L33:P33"/>
    <mergeCell ref="W33:AE33"/>
    <mergeCell ref="AK33:AO33"/>
    <mergeCell ref="X35:AB35"/>
    <mergeCell ref="AK35:AO35"/>
    <mergeCell ref="L31:P31"/>
    <mergeCell ref="W31:AE31"/>
    <mergeCell ref="AK31:AO31"/>
    <mergeCell ref="L32:P32"/>
    <mergeCell ref="W32:AE32"/>
    <mergeCell ref="AK32:AO32"/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</mergeCells>
  <hyperlinks>
    <hyperlink ref="A96" location="'01 - Potrubná časť - Žili..!'!C2" display="/" xr:uid="{00000000-0004-0000-0000-000000000000}"/>
    <hyperlink ref="A97" location="'03 - Stavebná časť - Žili..!'!C2" display="/" xr:uid="{00000000-0004-0000-0000-000002000000}"/>
  </hyperlink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17"/>
  <sheetViews>
    <sheetView showGridLines="0" tabSelected="1" zoomScaleNormal="100" workbookViewId="0">
      <selection activeCell="A160" sqref="A160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5" customWidth="1"/>
    <col min="44" max="65" width="9.33203125" hidden="1" customWidth="1"/>
    <col min="66" max="1025" width="8.5" customWidth="1"/>
  </cols>
  <sheetData>
    <row r="2" spans="2:46" ht="36.950000000000003" customHeight="1">
      <c r="L2" s="171" t="s">
        <v>4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AT2" s="6" t="s">
        <v>88</v>
      </c>
    </row>
    <row r="3" spans="2:46" ht="6.9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9"/>
      <c r="AT3" s="6" t="s">
        <v>74</v>
      </c>
    </row>
    <row r="4" spans="2:46" ht="24.95" customHeight="1">
      <c r="B4" s="9"/>
      <c r="D4" s="10" t="s">
        <v>92</v>
      </c>
      <c r="L4" s="9"/>
      <c r="M4" s="87" t="s">
        <v>8</v>
      </c>
      <c r="AT4" s="6" t="s">
        <v>2</v>
      </c>
    </row>
    <row r="5" spans="2:46" ht="6.95" customHeight="1">
      <c r="B5" s="9"/>
      <c r="L5" s="9"/>
    </row>
    <row r="6" spans="2:46" ht="12" customHeight="1">
      <c r="B6" s="9"/>
      <c r="D6" s="15" t="s">
        <v>14</v>
      </c>
      <c r="L6" s="9"/>
    </row>
    <row r="7" spans="2:46" ht="16.5" customHeight="1">
      <c r="B7" s="9"/>
      <c r="E7" s="200" t="str">
        <f>'Rekapitulácia stavby'!K6</f>
        <v>Novostavba – Bytový komplex v Žiline</v>
      </c>
      <c r="F7" s="200"/>
      <c r="G7" s="200"/>
      <c r="H7" s="200"/>
      <c r="L7" s="9"/>
    </row>
    <row r="8" spans="2:46" ht="12" customHeight="1">
      <c r="B8" s="9"/>
      <c r="D8" s="15" t="s">
        <v>93</v>
      </c>
      <c r="L8" s="9"/>
    </row>
    <row r="9" spans="2:46" s="18" customFormat="1" ht="16.5" customHeight="1">
      <c r="B9" s="19"/>
      <c r="E9" s="200" t="s">
        <v>94</v>
      </c>
      <c r="F9" s="200"/>
      <c r="G9" s="200"/>
      <c r="H9" s="200"/>
      <c r="L9" s="19"/>
    </row>
    <row r="10" spans="2:46" s="18" customFormat="1" ht="12" customHeight="1">
      <c r="B10" s="19"/>
      <c r="D10" s="15" t="s">
        <v>95</v>
      </c>
      <c r="L10" s="19"/>
    </row>
    <row r="11" spans="2:46" s="18" customFormat="1" ht="16.5" customHeight="1">
      <c r="B11" s="19"/>
      <c r="E11" s="185" t="s">
        <v>96</v>
      </c>
      <c r="F11" s="185"/>
      <c r="G11" s="185"/>
      <c r="H11" s="185"/>
      <c r="L11" s="19"/>
    </row>
    <row r="12" spans="2:46" s="18" customFormat="1">
      <c r="B12" s="19"/>
      <c r="L12" s="19"/>
    </row>
    <row r="13" spans="2:46" s="18" customFormat="1" ht="12" customHeight="1">
      <c r="B13" s="19"/>
      <c r="D13" s="15" t="s">
        <v>16</v>
      </c>
      <c r="F13" s="4"/>
      <c r="I13" s="15" t="s">
        <v>17</v>
      </c>
      <c r="J13" s="4"/>
      <c r="L13" s="19"/>
    </row>
    <row r="14" spans="2:46" s="18" customFormat="1" ht="12" customHeight="1">
      <c r="B14" s="19"/>
      <c r="D14" s="15" t="s">
        <v>18</v>
      </c>
      <c r="F14" s="4" t="s">
        <v>19</v>
      </c>
      <c r="I14" s="15" t="s">
        <v>20</v>
      </c>
      <c r="J14" s="44" t="str">
        <f>'Rekapitulácia stavby'!AN8</f>
        <v>21. 1. 2022</v>
      </c>
      <c r="L14" s="19"/>
    </row>
    <row r="15" spans="2:46" s="18" customFormat="1" ht="10.9" customHeight="1">
      <c r="B15" s="19"/>
      <c r="L15" s="19"/>
    </row>
    <row r="16" spans="2:46" s="18" customFormat="1" ht="12" customHeight="1">
      <c r="B16" s="19"/>
      <c r="D16" s="15" t="s">
        <v>22</v>
      </c>
      <c r="I16" s="15" t="s">
        <v>23</v>
      </c>
      <c r="J16" s="4" t="str">
        <f>IF('Rekapitulácia stavby'!AN10="","",'Rekapitulácia stavby'!AN10)</f>
        <v/>
      </c>
      <c r="L16" s="19"/>
    </row>
    <row r="17" spans="2:12" s="18" customFormat="1" ht="18" customHeight="1">
      <c r="B17" s="19"/>
      <c r="E17" s="4" t="str">
        <f>IF('Rekapitulácia stavby'!E11="","",'Rekapitulácia stavby'!E11)</f>
        <v xml:space="preserve"> </v>
      </c>
      <c r="I17" s="15" t="s">
        <v>25</v>
      </c>
      <c r="J17" s="4" t="str">
        <f>IF('Rekapitulácia stavby'!AN11="","",'Rekapitulácia stavby'!AN11)</f>
        <v/>
      </c>
      <c r="L17" s="19"/>
    </row>
    <row r="18" spans="2:12" s="18" customFormat="1" ht="6.95" customHeight="1">
      <c r="B18" s="19"/>
      <c r="L18" s="19"/>
    </row>
    <row r="19" spans="2:12" s="18" customFormat="1" ht="12" customHeight="1">
      <c r="B19" s="19"/>
      <c r="D19" s="15" t="s">
        <v>26</v>
      </c>
      <c r="I19" s="15" t="s">
        <v>23</v>
      </c>
      <c r="J19" s="16" t="str">
        <f>'Rekapitulácia stavby'!AN13</f>
        <v>Vyplň údaj</v>
      </c>
      <c r="L19" s="19"/>
    </row>
    <row r="20" spans="2:12" s="18" customFormat="1" ht="18" customHeight="1">
      <c r="B20" s="19"/>
      <c r="E20" s="201" t="str">
        <f>'Rekapitulácia stavby'!E14</f>
        <v>Vyplň údaj</v>
      </c>
      <c r="F20" s="201"/>
      <c r="G20" s="201"/>
      <c r="H20" s="201"/>
      <c r="I20" s="15" t="s">
        <v>25</v>
      </c>
      <c r="J20" s="16" t="str">
        <f>'Rekapitulácia stavby'!AN14</f>
        <v>Vyplň údaj</v>
      </c>
      <c r="L20" s="19"/>
    </row>
    <row r="21" spans="2:12" s="18" customFormat="1" ht="6.95" customHeight="1">
      <c r="B21" s="19"/>
      <c r="L21" s="19"/>
    </row>
    <row r="22" spans="2:12" s="18" customFormat="1" ht="12" customHeight="1">
      <c r="B22" s="19"/>
      <c r="D22" s="15" t="s">
        <v>28</v>
      </c>
      <c r="I22" s="15" t="s">
        <v>23</v>
      </c>
      <c r="J22" s="4"/>
      <c r="L22" s="19"/>
    </row>
    <row r="23" spans="2:12" s="18" customFormat="1" ht="18" customHeight="1">
      <c r="B23" s="19"/>
      <c r="E23" s="4" t="s">
        <v>29</v>
      </c>
      <c r="I23" s="15" t="s">
        <v>25</v>
      </c>
      <c r="J23" s="4"/>
      <c r="L23" s="19"/>
    </row>
    <row r="24" spans="2:12" s="18" customFormat="1" ht="6.95" customHeight="1">
      <c r="B24" s="19"/>
      <c r="L24" s="19"/>
    </row>
    <row r="25" spans="2:12" s="18" customFormat="1" ht="12" customHeight="1">
      <c r="B25" s="19"/>
      <c r="D25" s="15" t="s">
        <v>31</v>
      </c>
      <c r="I25" s="15" t="s">
        <v>23</v>
      </c>
      <c r="J25" s="4"/>
      <c r="L25" s="19"/>
    </row>
    <row r="26" spans="2:12" s="18" customFormat="1" ht="18" customHeight="1">
      <c r="B26" s="19"/>
      <c r="E26" s="4" t="s">
        <v>32</v>
      </c>
      <c r="I26" s="15" t="s">
        <v>25</v>
      </c>
      <c r="J26" s="4"/>
      <c r="L26" s="19"/>
    </row>
    <row r="27" spans="2:12" s="18" customFormat="1" ht="6.95" customHeight="1">
      <c r="B27" s="19"/>
      <c r="L27" s="19"/>
    </row>
    <row r="28" spans="2:12" s="18" customFormat="1" ht="12" customHeight="1">
      <c r="B28" s="19"/>
      <c r="D28" s="15" t="s">
        <v>33</v>
      </c>
      <c r="L28" s="19"/>
    </row>
    <row r="29" spans="2:12" s="88" customFormat="1" ht="16.5" customHeight="1">
      <c r="B29" s="89"/>
      <c r="E29" s="176"/>
      <c r="F29" s="176"/>
      <c r="G29" s="176"/>
      <c r="H29" s="176"/>
      <c r="L29" s="89"/>
    </row>
    <row r="30" spans="2:12" s="18" customFormat="1" ht="6.95" customHeight="1">
      <c r="B30" s="19"/>
      <c r="L30" s="19"/>
    </row>
    <row r="31" spans="2:12" s="18" customFormat="1" ht="6.95" customHeight="1">
      <c r="B31" s="19"/>
      <c r="D31" s="45"/>
      <c r="E31" s="45"/>
      <c r="F31" s="45"/>
      <c r="G31" s="45"/>
      <c r="H31" s="45"/>
      <c r="I31" s="45"/>
      <c r="J31" s="45"/>
      <c r="K31" s="45"/>
      <c r="L31" s="19"/>
    </row>
    <row r="32" spans="2:12" s="18" customFormat="1" ht="25.5" customHeight="1">
      <c r="B32" s="19"/>
      <c r="D32" s="90" t="s">
        <v>34</v>
      </c>
      <c r="J32" s="58">
        <f>ROUND(J130, 2)</f>
        <v>0</v>
      </c>
      <c r="L32" s="19"/>
    </row>
    <row r="33" spans="2:12" s="18" customFormat="1" ht="6.95" customHeight="1">
      <c r="B33" s="19"/>
      <c r="D33" s="45"/>
      <c r="E33" s="45"/>
      <c r="F33" s="45"/>
      <c r="G33" s="45"/>
      <c r="H33" s="45"/>
      <c r="I33" s="45"/>
      <c r="J33" s="45"/>
      <c r="K33" s="45"/>
      <c r="L33" s="19"/>
    </row>
    <row r="34" spans="2:12" s="18" customFormat="1" ht="14.45" customHeight="1">
      <c r="B34" s="19"/>
      <c r="F34" s="1" t="s">
        <v>36</v>
      </c>
      <c r="I34" s="1" t="s">
        <v>35</v>
      </c>
      <c r="J34" s="1" t="s">
        <v>37</v>
      </c>
      <c r="L34" s="19"/>
    </row>
    <row r="35" spans="2:12" s="18" customFormat="1" ht="14.45" customHeight="1">
      <c r="B35" s="19"/>
      <c r="D35" s="91" t="s">
        <v>38</v>
      </c>
      <c r="E35" s="24" t="s">
        <v>39</v>
      </c>
      <c r="F35" s="92">
        <f>ROUND((SUM(BE130:BE216)),  2)</f>
        <v>0</v>
      </c>
      <c r="G35" s="93"/>
      <c r="H35" s="93"/>
      <c r="I35" s="94">
        <v>0.2</v>
      </c>
      <c r="J35" s="92">
        <f>ROUND(((SUM(BE130:BE216))*I35),  2)</f>
        <v>0</v>
      </c>
      <c r="L35" s="19"/>
    </row>
    <row r="36" spans="2:12" s="18" customFormat="1" ht="14.45" customHeight="1">
      <c r="B36" s="19"/>
      <c r="E36" s="24" t="s">
        <v>40</v>
      </c>
      <c r="F36" s="92">
        <f>ROUND((SUM(BF130:BF216)),  2)</f>
        <v>0</v>
      </c>
      <c r="G36" s="93"/>
      <c r="H36" s="93"/>
      <c r="I36" s="94">
        <v>0.2</v>
      </c>
      <c r="J36" s="92">
        <f>ROUND(((SUM(BF130:BF216))*I36),  2)</f>
        <v>0</v>
      </c>
      <c r="L36" s="19"/>
    </row>
    <row r="37" spans="2:12" s="18" customFormat="1" ht="14.45" hidden="1" customHeight="1">
      <c r="B37" s="19"/>
      <c r="E37" s="15" t="s">
        <v>41</v>
      </c>
      <c r="F37" s="80">
        <f>ROUND((SUM(BG130:BG216)),  2)</f>
        <v>0</v>
      </c>
      <c r="I37" s="95">
        <v>0.2</v>
      </c>
      <c r="J37" s="80">
        <f>0</f>
        <v>0</v>
      </c>
      <c r="L37" s="19"/>
    </row>
    <row r="38" spans="2:12" s="18" customFormat="1" ht="14.45" hidden="1" customHeight="1">
      <c r="B38" s="19"/>
      <c r="E38" s="15" t="s">
        <v>42</v>
      </c>
      <c r="F38" s="80">
        <f>ROUND((SUM(BH130:BH216)),  2)</f>
        <v>0</v>
      </c>
      <c r="I38" s="95">
        <v>0.2</v>
      </c>
      <c r="J38" s="80">
        <f>0</f>
        <v>0</v>
      </c>
      <c r="L38" s="19"/>
    </row>
    <row r="39" spans="2:12" s="18" customFormat="1" ht="14.45" hidden="1" customHeight="1">
      <c r="B39" s="19"/>
      <c r="E39" s="24" t="s">
        <v>43</v>
      </c>
      <c r="F39" s="92">
        <f>ROUND((SUM(BI130:BI216)),  2)</f>
        <v>0</v>
      </c>
      <c r="G39" s="93"/>
      <c r="H39" s="93"/>
      <c r="I39" s="94">
        <v>0</v>
      </c>
      <c r="J39" s="92">
        <f>0</f>
        <v>0</v>
      </c>
      <c r="L39" s="19"/>
    </row>
    <row r="40" spans="2:12" s="18" customFormat="1" ht="6.95" customHeight="1">
      <c r="B40" s="19"/>
      <c r="L40" s="19"/>
    </row>
    <row r="41" spans="2:12" s="18" customFormat="1" ht="25.5" customHeight="1">
      <c r="B41" s="19"/>
      <c r="C41" s="96"/>
      <c r="D41" s="97" t="s">
        <v>44</v>
      </c>
      <c r="E41" s="48"/>
      <c r="F41" s="48"/>
      <c r="G41" s="98" t="s">
        <v>45</v>
      </c>
      <c r="H41" s="99" t="s">
        <v>46</v>
      </c>
      <c r="I41" s="48"/>
      <c r="J41" s="100">
        <f>SUM(J32:J39)</f>
        <v>0</v>
      </c>
      <c r="K41" s="101"/>
      <c r="L41" s="19"/>
    </row>
    <row r="42" spans="2:12" s="18" customFormat="1" ht="14.45" customHeight="1">
      <c r="B42" s="19"/>
      <c r="L42" s="19"/>
    </row>
    <row r="43" spans="2:12" ht="14.45" customHeight="1">
      <c r="B43" s="9"/>
      <c r="L43" s="9"/>
    </row>
    <row r="44" spans="2:12" ht="14.45" customHeight="1">
      <c r="B44" s="9"/>
      <c r="L44" s="9"/>
    </row>
    <row r="45" spans="2:12" ht="14.45" customHeight="1">
      <c r="B45" s="9"/>
      <c r="L45" s="9"/>
    </row>
    <row r="46" spans="2:12" ht="14.45" customHeight="1">
      <c r="B46" s="9"/>
      <c r="L46" s="9"/>
    </row>
    <row r="47" spans="2:12" ht="14.45" customHeight="1">
      <c r="B47" s="9"/>
      <c r="L47" s="9"/>
    </row>
    <row r="48" spans="2:12" ht="14.45" customHeight="1">
      <c r="B48" s="9"/>
      <c r="L48" s="9"/>
    </row>
    <row r="49" spans="2:12" ht="14.45" customHeight="1">
      <c r="B49" s="9"/>
      <c r="L49" s="9"/>
    </row>
    <row r="50" spans="2:12" s="18" customFormat="1" ht="14.45" customHeight="1">
      <c r="B50" s="19"/>
      <c r="D50" s="31" t="s">
        <v>47</v>
      </c>
      <c r="E50" s="32"/>
      <c r="F50" s="32"/>
      <c r="G50" s="31" t="s">
        <v>48</v>
      </c>
      <c r="H50" s="32"/>
      <c r="I50" s="32"/>
      <c r="J50" s="32"/>
      <c r="K50" s="32"/>
      <c r="L50" s="19"/>
    </row>
    <row r="51" spans="2:12">
      <c r="B51" s="9"/>
      <c r="L51" s="9"/>
    </row>
    <row r="52" spans="2:12">
      <c r="B52" s="9"/>
      <c r="L52" s="9"/>
    </row>
    <row r="53" spans="2:12">
      <c r="B53" s="9"/>
      <c r="L53" s="9"/>
    </row>
    <row r="54" spans="2:12">
      <c r="B54" s="9"/>
      <c r="L54" s="9"/>
    </row>
    <row r="55" spans="2:12">
      <c r="B55" s="9"/>
      <c r="L55" s="9"/>
    </row>
    <row r="56" spans="2:12">
      <c r="B56" s="9"/>
      <c r="L56" s="9"/>
    </row>
    <row r="57" spans="2:12">
      <c r="B57" s="9"/>
      <c r="L57" s="9"/>
    </row>
    <row r="58" spans="2:12">
      <c r="B58" s="9"/>
      <c r="L58" s="9"/>
    </row>
    <row r="59" spans="2:12">
      <c r="B59" s="9"/>
      <c r="L59" s="9"/>
    </row>
    <row r="60" spans="2:12">
      <c r="B60" s="9"/>
      <c r="L60" s="9"/>
    </row>
    <row r="61" spans="2:12" s="18" customFormat="1" ht="12.75">
      <c r="B61" s="19"/>
      <c r="D61" s="33" t="s">
        <v>49</v>
      </c>
      <c r="E61" s="21"/>
      <c r="F61" s="102" t="s">
        <v>50</v>
      </c>
      <c r="G61" s="33" t="s">
        <v>49</v>
      </c>
      <c r="H61" s="21"/>
      <c r="I61" s="21"/>
      <c r="J61" s="103" t="s">
        <v>50</v>
      </c>
      <c r="K61" s="21"/>
      <c r="L61" s="19"/>
    </row>
    <row r="62" spans="2:12">
      <c r="B62" s="9"/>
      <c r="L62" s="9"/>
    </row>
    <row r="63" spans="2:12">
      <c r="B63" s="9"/>
      <c r="L63" s="9"/>
    </row>
    <row r="64" spans="2:12">
      <c r="B64" s="9"/>
      <c r="L64" s="9"/>
    </row>
    <row r="65" spans="2:12" s="18" customFormat="1" ht="12.75">
      <c r="B65" s="19"/>
      <c r="D65" s="31" t="s">
        <v>51</v>
      </c>
      <c r="E65" s="32"/>
      <c r="F65" s="32"/>
      <c r="G65" s="31" t="s">
        <v>52</v>
      </c>
      <c r="H65" s="32"/>
      <c r="I65" s="32"/>
      <c r="J65" s="32"/>
      <c r="K65" s="32"/>
      <c r="L65" s="19"/>
    </row>
    <row r="66" spans="2:12">
      <c r="B66" s="9"/>
      <c r="L66" s="9"/>
    </row>
    <row r="67" spans="2:12">
      <c r="B67" s="9"/>
      <c r="L67" s="9"/>
    </row>
    <row r="68" spans="2:12">
      <c r="B68" s="9"/>
      <c r="L68" s="9"/>
    </row>
    <row r="69" spans="2:12">
      <c r="B69" s="9"/>
      <c r="L69" s="9"/>
    </row>
    <row r="70" spans="2:12">
      <c r="B70" s="9"/>
      <c r="L70" s="9"/>
    </row>
    <row r="71" spans="2:12">
      <c r="B71" s="9"/>
      <c r="L71" s="9"/>
    </row>
    <row r="72" spans="2:12">
      <c r="B72" s="9"/>
      <c r="L72" s="9"/>
    </row>
    <row r="73" spans="2:12">
      <c r="B73" s="9"/>
      <c r="L73" s="9"/>
    </row>
    <row r="74" spans="2:12">
      <c r="B74" s="9"/>
      <c r="L74" s="9"/>
    </row>
    <row r="75" spans="2:12">
      <c r="B75" s="9"/>
      <c r="L75" s="9"/>
    </row>
    <row r="76" spans="2:12" s="18" customFormat="1" ht="12.75">
      <c r="B76" s="19"/>
      <c r="D76" s="33" t="s">
        <v>49</v>
      </c>
      <c r="E76" s="21"/>
      <c r="F76" s="102" t="s">
        <v>50</v>
      </c>
      <c r="G76" s="33" t="s">
        <v>49</v>
      </c>
      <c r="H76" s="21"/>
      <c r="I76" s="21"/>
      <c r="J76" s="103" t="s">
        <v>50</v>
      </c>
      <c r="K76" s="21"/>
      <c r="L76" s="19"/>
    </row>
    <row r="77" spans="2:12" s="18" customFormat="1" ht="14.4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19"/>
    </row>
    <row r="81" spans="2:12" s="18" customFormat="1" ht="6.95" hidden="1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19"/>
    </row>
    <row r="82" spans="2:12" s="18" customFormat="1" ht="24.95" hidden="1" customHeight="1">
      <c r="B82" s="19"/>
      <c r="C82" s="10" t="s">
        <v>97</v>
      </c>
      <c r="L82" s="19"/>
    </row>
    <row r="83" spans="2:12" s="18" customFormat="1" ht="6.95" hidden="1" customHeight="1">
      <c r="B83" s="19"/>
      <c r="L83" s="19"/>
    </row>
    <row r="84" spans="2:12" s="18" customFormat="1" ht="12" hidden="1" customHeight="1">
      <c r="B84" s="19"/>
      <c r="C84" s="15" t="s">
        <v>14</v>
      </c>
      <c r="L84" s="19"/>
    </row>
    <row r="85" spans="2:12" s="18" customFormat="1" ht="16.5" hidden="1" customHeight="1">
      <c r="B85" s="19"/>
      <c r="E85" s="200" t="str">
        <f>E7</f>
        <v>Novostavba – Bytový komplex v Žiline</v>
      </c>
      <c r="F85" s="200"/>
      <c r="G85" s="200"/>
      <c r="H85" s="200"/>
      <c r="L85" s="19"/>
    </row>
    <row r="86" spans="2:12" ht="12" hidden="1" customHeight="1">
      <c r="B86" s="9"/>
      <c r="C86" s="15" t="s">
        <v>93</v>
      </c>
      <c r="L86" s="9"/>
    </row>
    <row r="87" spans="2:12" s="18" customFormat="1" ht="16.5" hidden="1" customHeight="1">
      <c r="B87" s="19"/>
      <c r="E87" s="200" t="s">
        <v>94</v>
      </c>
      <c r="F87" s="200"/>
      <c r="G87" s="200"/>
      <c r="H87" s="200"/>
      <c r="L87" s="19"/>
    </row>
    <row r="88" spans="2:12" s="18" customFormat="1" ht="12" hidden="1" customHeight="1">
      <c r="B88" s="19"/>
      <c r="C88" s="15" t="s">
        <v>95</v>
      </c>
      <c r="L88" s="19"/>
    </row>
    <row r="89" spans="2:12" s="18" customFormat="1" ht="16.5" hidden="1" customHeight="1">
      <c r="B89" s="19"/>
      <c r="E89" s="185" t="str">
        <f>E11</f>
        <v>01 - Potrubná časť - Žilinská teplárenská, a. s.</v>
      </c>
      <c r="F89" s="185"/>
      <c r="G89" s="185"/>
      <c r="H89" s="185"/>
      <c r="L89" s="19"/>
    </row>
    <row r="90" spans="2:12" s="18" customFormat="1" ht="6.95" hidden="1" customHeight="1">
      <c r="B90" s="19"/>
      <c r="L90" s="19"/>
    </row>
    <row r="91" spans="2:12" s="18" customFormat="1" ht="12" hidden="1" customHeight="1">
      <c r="B91" s="19"/>
      <c r="C91" s="15" t="s">
        <v>18</v>
      </c>
      <c r="F91" s="4" t="str">
        <f>F14</f>
        <v>Univerzitná ulica, Žilina</v>
      </c>
      <c r="I91" s="15" t="s">
        <v>20</v>
      </c>
      <c r="J91" s="44" t="str">
        <f>IF(J14="","",J14)</f>
        <v>21. 1. 2022</v>
      </c>
      <c r="L91" s="19"/>
    </row>
    <row r="92" spans="2:12" s="18" customFormat="1" ht="6.95" hidden="1" customHeight="1">
      <c r="B92" s="19"/>
      <c r="L92" s="19"/>
    </row>
    <row r="93" spans="2:12" s="18" customFormat="1" ht="15.2" hidden="1" customHeight="1">
      <c r="B93" s="19"/>
      <c r="C93" s="15" t="s">
        <v>22</v>
      </c>
      <c r="F93" s="4" t="str">
        <f>E17</f>
        <v xml:space="preserve"> </v>
      </c>
      <c r="I93" s="15" t="s">
        <v>28</v>
      </c>
      <c r="J93" s="2" t="str">
        <f>E23</f>
        <v>ENERGIA, s.r.o.</v>
      </c>
      <c r="L93" s="19"/>
    </row>
    <row r="94" spans="2:12" s="18" customFormat="1" ht="15.2" hidden="1" customHeight="1">
      <c r="B94" s="19"/>
      <c r="C94" s="15" t="s">
        <v>26</v>
      </c>
      <c r="F94" s="4" t="str">
        <f>IF(E20="","",E20)</f>
        <v>Vyplň údaj</v>
      </c>
      <c r="I94" s="15" t="s">
        <v>31</v>
      </c>
      <c r="J94" s="2" t="str">
        <f>E26</f>
        <v>Balog</v>
      </c>
      <c r="L94" s="19"/>
    </row>
    <row r="95" spans="2:12" s="18" customFormat="1" ht="10.35" hidden="1" customHeight="1">
      <c r="B95" s="19"/>
      <c r="L95" s="19"/>
    </row>
    <row r="96" spans="2:12" s="18" customFormat="1" ht="29.25" hidden="1" customHeight="1">
      <c r="B96" s="19"/>
      <c r="C96" s="104" t="s">
        <v>98</v>
      </c>
      <c r="D96" s="96"/>
      <c r="E96" s="96"/>
      <c r="F96" s="96"/>
      <c r="G96" s="96"/>
      <c r="H96" s="96"/>
      <c r="I96" s="96"/>
      <c r="J96" s="105" t="s">
        <v>99</v>
      </c>
      <c r="K96" s="96"/>
      <c r="L96" s="19"/>
    </row>
    <row r="97" spans="2:47" s="18" customFormat="1" ht="10.35" hidden="1" customHeight="1">
      <c r="B97" s="19"/>
      <c r="L97" s="19"/>
    </row>
    <row r="98" spans="2:47" s="18" customFormat="1" ht="22.9" hidden="1" customHeight="1">
      <c r="B98" s="19"/>
      <c r="C98" s="106" t="s">
        <v>100</v>
      </c>
      <c r="J98" s="58">
        <f>J130</f>
        <v>0</v>
      </c>
      <c r="L98" s="19"/>
      <c r="AU98" s="6" t="s">
        <v>101</v>
      </c>
    </row>
    <row r="99" spans="2:47" s="107" customFormat="1" ht="24.95" hidden="1" customHeight="1">
      <c r="B99" s="108"/>
      <c r="D99" s="109" t="s">
        <v>102</v>
      </c>
      <c r="E99" s="110"/>
      <c r="F99" s="110"/>
      <c r="G99" s="110"/>
      <c r="H99" s="110"/>
      <c r="I99" s="110"/>
      <c r="J99" s="111">
        <f>J131</f>
        <v>0</v>
      </c>
      <c r="L99" s="108"/>
    </row>
    <row r="100" spans="2:47" s="77" customFormat="1" ht="19.899999999999999" hidden="1" customHeight="1">
      <c r="B100" s="112"/>
      <c r="D100" s="113" t="s">
        <v>103</v>
      </c>
      <c r="E100" s="114"/>
      <c r="F100" s="114"/>
      <c r="G100" s="114"/>
      <c r="H100" s="114"/>
      <c r="I100" s="114"/>
      <c r="J100" s="115">
        <f>J132</f>
        <v>0</v>
      </c>
      <c r="L100" s="112"/>
    </row>
    <row r="101" spans="2:47" s="77" customFormat="1" ht="14.85" hidden="1" customHeight="1">
      <c r="B101" s="112"/>
      <c r="D101" s="113" t="s">
        <v>104</v>
      </c>
      <c r="E101" s="114"/>
      <c r="F101" s="114"/>
      <c r="G101" s="114"/>
      <c r="H101" s="114"/>
      <c r="I101" s="114"/>
      <c r="J101" s="115">
        <f>J133</f>
        <v>0</v>
      </c>
      <c r="L101" s="112"/>
    </row>
    <row r="102" spans="2:47" s="77" customFormat="1" ht="14.85" hidden="1" customHeight="1">
      <c r="B102" s="112"/>
      <c r="D102" s="113" t="s">
        <v>105</v>
      </c>
      <c r="E102" s="114"/>
      <c r="F102" s="114"/>
      <c r="G102" s="114"/>
      <c r="H102" s="114"/>
      <c r="I102" s="114"/>
      <c r="J102" s="115">
        <f>J152</f>
        <v>0</v>
      </c>
      <c r="L102" s="112"/>
    </row>
    <row r="103" spans="2:47" s="77" customFormat="1" ht="14.85" hidden="1" customHeight="1">
      <c r="B103" s="112"/>
      <c r="D103" s="113" t="s">
        <v>106</v>
      </c>
      <c r="E103" s="114"/>
      <c r="F103" s="114"/>
      <c r="G103" s="114"/>
      <c r="H103" s="114"/>
      <c r="I103" s="114"/>
      <c r="J103" s="115">
        <f>J179</f>
        <v>0</v>
      </c>
      <c r="L103" s="112"/>
    </row>
    <row r="104" spans="2:47" s="77" customFormat="1" ht="14.85" hidden="1" customHeight="1">
      <c r="B104" s="112"/>
      <c r="D104" s="113" t="s">
        <v>107</v>
      </c>
      <c r="E104" s="114"/>
      <c r="F104" s="114"/>
      <c r="G104" s="114"/>
      <c r="H104" s="114"/>
      <c r="I104" s="114"/>
      <c r="J104" s="115">
        <f>J186</f>
        <v>0</v>
      </c>
      <c r="L104" s="112"/>
    </row>
    <row r="105" spans="2:47" s="77" customFormat="1" ht="14.85" hidden="1" customHeight="1">
      <c r="B105" s="112"/>
      <c r="D105" s="113" t="s">
        <v>108</v>
      </c>
      <c r="E105" s="114"/>
      <c r="F105" s="114"/>
      <c r="G105" s="114"/>
      <c r="H105" s="114"/>
      <c r="I105" s="114"/>
      <c r="J105" s="115">
        <f>J191</f>
        <v>0</v>
      </c>
      <c r="L105" s="112"/>
    </row>
    <row r="106" spans="2:47" s="77" customFormat="1" ht="14.85" hidden="1" customHeight="1">
      <c r="B106" s="112"/>
      <c r="D106" s="113" t="s">
        <v>109</v>
      </c>
      <c r="E106" s="114"/>
      <c r="F106" s="114"/>
      <c r="G106" s="114"/>
      <c r="H106" s="114"/>
      <c r="I106" s="114"/>
      <c r="J106" s="115">
        <f>J203</f>
        <v>0</v>
      </c>
      <c r="L106" s="112"/>
    </row>
    <row r="107" spans="2:47" s="77" customFormat="1" ht="14.85" hidden="1" customHeight="1">
      <c r="B107" s="112"/>
      <c r="D107" s="113" t="s">
        <v>110</v>
      </c>
      <c r="E107" s="114"/>
      <c r="F107" s="114"/>
      <c r="G107" s="114"/>
      <c r="H107" s="114"/>
      <c r="I107" s="114"/>
      <c r="J107" s="115">
        <f>J207</f>
        <v>0</v>
      </c>
      <c r="L107" s="112"/>
    </row>
    <row r="108" spans="2:47" s="107" customFormat="1" ht="24.95" hidden="1" customHeight="1">
      <c r="B108" s="108"/>
      <c r="D108" s="109" t="s">
        <v>111</v>
      </c>
      <c r="E108" s="110"/>
      <c r="F108" s="110"/>
      <c r="G108" s="110"/>
      <c r="H108" s="110"/>
      <c r="I108" s="110"/>
      <c r="J108" s="111">
        <f>J215</f>
        <v>0</v>
      </c>
      <c r="L108" s="108"/>
    </row>
    <row r="109" spans="2:47" s="18" customFormat="1" ht="21.95" hidden="1" customHeight="1">
      <c r="B109" s="19"/>
      <c r="L109" s="19"/>
    </row>
    <row r="110" spans="2:47" s="18" customFormat="1" ht="6.95" hidden="1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19"/>
    </row>
    <row r="111" spans="2:47" hidden="1"/>
    <row r="112" spans="2:47" hidden="1"/>
    <row r="113" spans="2:12" hidden="1"/>
    <row r="114" spans="2:12" s="18" customFormat="1" ht="6.95" customHeight="1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19"/>
    </row>
    <row r="115" spans="2:12" s="18" customFormat="1" ht="24.95" customHeight="1">
      <c r="B115" s="19"/>
      <c r="C115" s="10" t="s">
        <v>112</v>
      </c>
      <c r="L115" s="19"/>
    </row>
    <row r="116" spans="2:12" s="18" customFormat="1" ht="6.95" customHeight="1">
      <c r="B116" s="19"/>
      <c r="L116" s="19"/>
    </row>
    <row r="117" spans="2:12" s="18" customFormat="1" ht="12" customHeight="1">
      <c r="B117" s="19"/>
      <c r="C117" s="15" t="s">
        <v>14</v>
      </c>
      <c r="L117" s="19"/>
    </row>
    <row r="118" spans="2:12" s="18" customFormat="1" ht="16.5" customHeight="1">
      <c r="B118" s="19"/>
      <c r="E118" s="200" t="str">
        <f>E7</f>
        <v>Novostavba – Bytový komplex v Žiline</v>
      </c>
      <c r="F118" s="200"/>
      <c r="G118" s="200"/>
      <c r="H118" s="200"/>
      <c r="L118" s="19"/>
    </row>
    <row r="119" spans="2:12" ht="12" customHeight="1">
      <c r="B119" s="9"/>
      <c r="C119" s="15" t="s">
        <v>93</v>
      </c>
      <c r="L119" s="9"/>
    </row>
    <row r="120" spans="2:12" s="18" customFormat="1" ht="16.5" customHeight="1">
      <c r="B120" s="19"/>
      <c r="E120" s="200" t="s">
        <v>94</v>
      </c>
      <c r="F120" s="200"/>
      <c r="G120" s="200"/>
      <c r="H120" s="200"/>
      <c r="L120" s="19"/>
    </row>
    <row r="121" spans="2:12" s="18" customFormat="1" ht="12" customHeight="1">
      <c r="B121" s="19"/>
      <c r="C121" s="15" t="s">
        <v>95</v>
      </c>
      <c r="L121" s="19"/>
    </row>
    <row r="122" spans="2:12" s="18" customFormat="1" ht="16.5" customHeight="1">
      <c r="B122" s="19"/>
      <c r="E122" s="185" t="str">
        <f>E11</f>
        <v>01 - Potrubná časť - Žilinská teplárenská, a. s.</v>
      </c>
      <c r="F122" s="185"/>
      <c r="G122" s="185"/>
      <c r="H122" s="185"/>
      <c r="L122" s="19"/>
    </row>
    <row r="123" spans="2:12" s="18" customFormat="1" ht="6.95" customHeight="1">
      <c r="B123" s="19"/>
      <c r="L123" s="19"/>
    </row>
    <row r="124" spans="2:12" s="18" customFormat="1" ht="12" customHeight="1">
      <c r="B124" s="19"/>
      <c r="C124" s="15" t="s">
        <v>18</v>
      </c>
      <c r="F124" s="4" t="str">
        <f>F14</f>
        <v>Univerzitná ulica, Žilina</v>
      </c>
      <c r="I124" s="15" t="s">
        <v>20</v>
      </c>
      <c r="J124" s="44" t="str">
        <f>IF(J14="","",J14)</f>
        <v>21. 1. 2022</v>
      </c>
      <c r="L124" s="19"/>
    </row>
    <row r="125" spans="2:12" s="18" customFormat="1" ht="6.95" customHeight="1">
      <c r="B125" s="19"/>
      <c r="L125" s="19"/>
    </row>
    <row r="126" spans="2:12" s="18" customFormat="1" ht="15.2" customHeight="1">
      <c r="B126" s="19"/>
      <c r="C126" s="15" t="s">
        <v>22</v>
      </c>
      <c r="F126" s="4" t="str">
        <f>E17</f>
        <v xml:space="preserve"> </v>
      </c>
      <c r="I126" s="15" t="s">
        <v>28</v>
      </c>
      <c r="J126" s="2" t="str">
        <f>E23</f>
        <v>ENERGIA, s.r.o.</v>
      </c>
      <c r="L126" s="19"/>
    </row>
    <row r="127" spans="2:12" s="18" customFormat="1" ht="15.2" customHeight="1">
      <c r="B127" s="19"/>
      <c r="C127" s="15" t="s">
        <v>26</v>
      </c>
      <c r="F127" s="4"/>
      <c r="I127" s="15" t="s">
        <v>31</v>
      </c>
      <c r="J127" s="2" t="str">
        <f>E26</f>
        <v>Balog</v>
      </c>
      <c r="L127" s="19"/>
    </row>
    <row r="128" spans="2:12" s="18" customFormat="1" ht="10.35" customHeight="1">
      <c r="B128" s="19"/>
      <c r="L128" s="19"/>
    </row>
    <row r="129" spans="2:65" s="116" customFormat="1" ht="29.25" customHeight="1">
      <c r="B129" s="117"/>
      <c r="C129" s="118" t="s">
        <v>113</v>
      </c>
      <c r="D129" s="119" t="s">
        <v>59</v>
      </c>
      <c r="E129" s="119" t="s">
        <v>55</v>
      </c>
      <c r="F129" s="119" t="s">
        <v>56</v>
      </c>
      <c r="G129" s="119" t="s">
        <v>114</v>
      </c>
      <c r="H129" s="119" t="s">
        <v>115</v>
      </c>
      <c r="I129" s="119" t="s">
        <v>116</v>
      </c>
      <c r="J129" s="120" t="s">
        <v>99</v>
      </c>
      <c r="K129" s="121" t="s">
        <v>117</v>
      </c>
      <c r="L129" s="117"/>
      <c r="M129" s="50"/>
      <c r="N129" s="51" t="s">
        <v>38</v>
      </c>
      <c r="O129" s="51" t="s">
        <v>118</v>
      </c>
      <c r="P129" s="51" t="s">
        <v>119</v>
      </c>
      <c r="Q129" s="51" t="s">
        <v>120</v>
      </c>
      <c r="R129" s="51" t="s">
        <v>121</v>
      </c>
      <c r="S129" s="51" t="s">
        <v>122</v>
      </c>
      <c r="T129" s="52" t="s">
        <v>123</v>
      </c>
    </row>
    <row r="130" spans="2:65" s="18" customFormat="1" ht="22.9" customHeight="1">
      <c r="B130" s="19"/>
      <c r="C130" s="56" t="s">
        <v>100</v>
      </c>
      <c r="J130" s="122">
        <f>BK130</f>
        <v>0</v>
      </c>
      <c r="L130" s="19"/>
      <c r="M130" s="53"/>
      <c r="N130" s="45"/>
      <c r="O130" s="45"/>
      <c r="P130" s="123">
        <f>P131+P215</f>
        <v>0</v>
      </c>
      <c r="Q130" s="45"/>
      <c r="R130" s="123">
        <f>R131+R215</f>
        <v>0.15983500000000003</v>
      </c>
      <c r="S130" s="45"/>
      <c r="T130" s="124">
        <f>T131+T215</f>
        <v>0.04</v>
      </c>
      <c r="AT130" s="6" t="s">
        <v>73</v>
      </c>
      <c r="AU130" s="6" t="s">
        <v>101</v>
      </c>
      <c r="BK130" s="125">
        <f>BK131+BK215</f>
        <v>0</v>
      </c>
    </row>
    <row r="131" spans="2:65" s="126" customFormat="1" ht="25.9" customHeight="1">
      <c r="B131" s="127"/>
      <c r="D131" s="128" t="s">
        <v>73</v>
      </c>
      <c r="E131" s="129" t="s">
        <v>124</v>
      </c>
      <c r="F131" s="129" t="s">
        <v>125</v>
      </c>
      <c r="I131" s="130"/>
      <c r="J131" s="131">
        <f>BK131</f>
        <v>0</v>
      </c>
      <c r="L131" s="127"/>
      <c r="M131" s="132"/>
      <c r="P131" s="133">
        <f>P132</f>
        <v>0</v>
      </c>
      <c r="R131" s="133">
        <f>R132</f>
        <v>0.15983500000000003</v>
      </c>
      <c r="T131" s="134">
        <f>T132</f>
        <v>0.04</v>
      </c>
      <c r="AR131" s="128" t="s">
        <v>81</v>
      </c>
      <c r="AT131" s="135" t="s">
        <v>73</v>
      </c>
      <c r="AU131" s="135" t="s">
        <v>74</v>
      </c>
      <c r="AY131" s="128" t="s">
        <v>126</v>
      </c>
      <c r="BK131" s="136">
        <f>BK132</f>
        <v>0</v>
      </c>
    </row>
    <row r="132" spans="2:65" s="126" customFormat="1" ht="22.9" customHeight="1">
      <c r="B132" s="127"/>
      <c r="D132" s="128" t="s">
        <v>73</v>
      </c>
      <c r="E132" s="137" t="s">
        <v>127</v>
      </c>
      <c r="F132" s="137" t="s">
        <v>128</v>
      </c>
      <c r="I132" s="130"/>
      <c r="J132" s="138">
        <f>BK132</f>
        <v>0</v>
      </c>
      <c r="L132" s="127"/>
      <c r="M132" s="132"/>
      <c r="P132" s="133">
        <f>P133+P152+P179+P186+P191+P203+P207</f>
        <v>0</v>
      </c>
      <c r="R132" s="133">
        <f>R133+R152+R179+R186+R191+R203+R207</f>
        <v>0.15983500000000003</v>
      </c>
      <c r="T132" s="134">
        <f>T133+T152+T179+T186+T191+T203+T207</f>
        <v>0.04</v>
      </c>
      <c r="AR132" s="128" t="s">
        <v>81</v>
      </c>
      <c r="AT132" s="135" t="s">
        <v>73</v>
      </c>
      <c r="AU132" s="135" t="s">
        <v>81</v>
      </c>
      <c r="AY132" s="128" t="s">
        <v>126</v>
      </c>
      <c r="BK132" s="136">
        <f>BK133+BK152+BK179+BK186+BK191+BK203+BK207</f>
        <v>0</v>
      </c>
    </row>
    <row r="133" spans="2:65" s="126" customFormat="1" ht="20.85" customHeight="1">
      <c r="B133" s="127"/>
      <c r="D133" s="128" t="s">
        <v>73</v>
      </c>
      <c r="E133" s="137" t="s">
        <v>129</v>
      </c>
      <c r="F133" s="137" t="s">
        <v>130</v>
      </c>
      <c r="I133" s="130"/>
      <c r="J133" s="138">
        <f>BK133</f>
        <v>0</v>
      </c>
      <c r="L133" s="127"/>
      <c r="M133" s="132"/>
      <c r="P133" s="133">
        <f>SUM(P134:P151)</f>
        <v>0</v>
      </c>
      <c r="R133" s="133">
        <f>SUM(R134:R151)</f>
        <v>0</v>
      </c>
      <c r="T133" s="134">
        <f>SUM(T134:T151)</f>
        <v>0</v>
      </c>
      <c r="AR133" s="128" t="s">
        <v>81</v>
      </c>
      <c r="AT133" s="135" t="s">
        <v>73</v>
      </c>
      <c r="AU133" s="135" t="s">
        <v>87</v>
      </c>
      <c r="AY133" s="128" t="s">
        <v>126</v>
      </c>
      <c r="BK133" s="136">
        <f>SUM(BK134:BK151)</f>
        <v>0</v>
      </c>
    </row>
    <row r="134" spans="2:65" s="18" customFormat="1" ht="16.5" customHeight="1">
      <c r="B134" s="139"/>
      <c r="C134" s="140" t="s">
        <v>81</v>
      </c>
      <c r="D134" s="140" t="s">
        <v>131</v>
      </c>
      <c r="E134" s="141" t="s">
        <v>132</v>
      </c>
      <c r="F134" s="142" t="s">
        <v>133</v>
      </c>
      <c r="G134" s="143" t="s">
        <v>134</v>
      </c>
      <c r="H134" s="144">
        <v>1</v>
      </c>
      <c r="I134" s="145"/>
      <c r="J134" s="146">
        <f t="shared" ref="J134:J151" si="0">ROUND(I134*H134,2)</f>
        <v>0</v>
      </c>
      <c r="K134" s="147"/>
      <c r="L134" s="19"/>
      <c r="M134" s="148"/>
      <c r="N134" s="149" t="s">
        <v>40</v>
      </c>
      <c r="P134" s="150">
        <f t="shared" ref="P134:P151" si="1">O134*H134</f>
        <v>0</v>
      </c>
      <c r="Q134" s="150">
        <v>0</v>
      </c>
      <c r="R134" s="150">
        <f t="shared" ref="R134:R151" si="2">Q134*H134</f>
        <v>0</v>
      </c>
      <c r="S134" s="150">
        <v>0</v>
      </c>
      <c r="T134" s="151">
        <f t="shared" ref="T134:T151" si="3">S134*H134</f>
        <v>0</v>
      </c>
      <c r="AR134" s="152" t="s">
        <v>135</v>
      </c>
      <c r="AT134" s="152" t="s">
        <v>131</v>
      </c>
      <c r="AU134" s="152" t="s">
        <v>136</v>
      </c>
      <c r="AY134" s="6" t="s">
        <v>126</v>
      </c>
      <c r="BE134" s="153">
        <f t="shared" ref="BE134:BE151" si="4">IF(N134="základná",J134,0)</f>
        <v>0</v>
      </c>
      <c r="BF134" s="153">
        <f t="shared" ref="BF134:BF151" si="5">IF(N134="znížená",J134,0)</f>
        <v>0</v>
      </c>
      <c r="BG134" s="153">
        <f t="shared" ref="BG134:BG151" si="6">IF(N134="zákl. prenesená",J134,0)</f>
        <v>0</v>
      </c>
      <c r="BH134" s="153">
        <f t="shared" ref="BH134:BH151" si="7">IF(N134="zníž. prenesená",J134,0)</f>
        <v>0</v>
      </c>
      <c r="BI134" s="153">
        <f t="shared" ref="BI134:BI151" si="8">IF(N134="nulová",J134,0)</f>
        <v>0</v>
      </c>
      <c r="BJ134" s="6" t="s">
        <v>87</v>
      </c>
      <c r="BK134" s="153">
        <f t="shared" ref="BK134:BK151" si="9">ROUND(I134*H134,2)</f>
        <v>0</v>
      </c>
      <c r="BL134" s="6" t="s">
        <v>135</v>
      </c>
      <c r="BM134" s="152" t="s">
        <v>137</v>
      </c>
    </row>
    <row r="135" spans="2:65" s="18" customFormat="1" ht="24.2" customHeight="1">
      <c r="B135" s="139"/>
      <c r="C135" s="140" t="s">
        <v>87</v>
      </c>
      <c r="D135" s="140" t="s">
        <v>131</v>
      </c>
      <c r="E135" s="141" t="s">
        <v>138</v>
      </c>
      <c r="F135" s="142" t="s">
        <v>139</v>
      </c>
      <c r="G135" s="143" t="s">
        <v>140</v>
      </c>
      <c r="H135" s="144">
        <v>3</v>
      </c>
      <c r="I135" s="145"/>
      <c r="J135" s="146">
        <f t="shared" si="0"/>
        <v>0</v>
      </c>
      <c r="K135" s="147"/>
      <c r="L135" s="19"/>
      <c r="M135" s="148"/>
      <c r="N135" s="149" t="s">
        <v>40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135</v>
      </c>
      <c r="AT135" s="152" t="s">
        <v>131</v>
      </c>
      <c r="AU135" s="152" t="s">
        <v>136</v>
      </c>
      <c r="AY135" s="6" t="s">
        <v>126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6" t="s">
        <v>87</v>
      </c>
      <c r="BK135" s="153">
        <f t="shared" si="9"/>
        <v>0</v>
      </c>
      <c r="BL135" s="6" t="s">
        <v>135</v>
      </c>
      <c r="BM135" s="152" t="s">
        <v>141</v>
      </c>
    </row>
    <row r="136" spans="2:65" s="18" customFormat="1" ht="24.2" customHeight="1">
      <c r="B136" s="139"/>
      <c r="C136" s="140" t="s">
        <v>136</v>
      </c>
      <c r="D136" s="140" t="s">
        <v>131</v>
      </c>
      <c r="E136" s="141" t="s">
        <v>142</v>
      </c>
      <c r="F136" s="142" t="s">
        <v>143</v>
      </c>
      <c r="G136" s="143" t="s">
        <v>140</v>
      </c>
      <c r="H136" s="144">
        <v>5</v>
      </c>
      <c r="I136" s="145"/>
      <c r="J136" s="146">
        <f t="shared" si="0"/>
        <v>0</v>
      </c>
      <c r="K136" s="147"/>
      <c r="L136" s="19"/>
      <c r="M136" s="148"/>
      <c r="N136" s="149" t="s">
        <v>40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135</v>
      </c>
      <c r="AT136" s="152" t="s">
        <v>131</v>
      </c>
      <c r="AU136" s="152" t="s">
        <v>136</v>
      </c>
      <c r="AY136" s="6" t="s">
        <v>126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6" t="s">
        <v>87</v>
      </c>
      <c r="BK136" s="153">
        <f t="shared" si="9"/>
        <v>0</v>
      </c>
      <c r="BL136" s="6" t="s">
        <v>135</v>
      </c>
      <c r="BM136" s="152" t="s">
        <v>144</v>
      </c>
    </row>
    <row r="137" spans="2:65" s="18" customFormat="1" ht="24.2" customHeight="1">
      <c r="B137" s="139"/>
      <c r="C137" s="140" t="s">
        <v>145</v>
      </c>
      <c r="D137" s="140" t="s">
        <v>131</v>
      </c>
      <c r="E137" s="141" t="s">
        <v>146</v>
      </c>
      <c r="F137" s="142" t="s">
        <v>147</v>
      </c>
      <c r="G137" s="143" t="s">
        <v>148</v>
      </c>
      <c r="H137" s="144">
        <v>1</v>
      </c>
      <c r="I137" s="145"/>
      <c r="J137" s="146">
        <f t="shared" si="0"/>
        <v>0</v>
      </c>
      <c r="K137" s="147"/>
      <c r="L137" s="19"/>
      <c r="M137" s="148"/>
      <c r="N137" s="149" t="s">
        <v>40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135</v>
      </c>
      <c r="AT137" s="152" t="s">
        <v>131</v>
      </c>
      <c r="AU137" s="152" t="s">
        <v>136</v>
      </c>
      <c r="AY137" s="6" t="s">
        <v>126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6" t="s">
        <v>87</v>
      </c>
      <c r="BK137" s="153">
        <f t="shared" si="9"/>
        <v>0</v>
      </c>
      <c r="BL137" s="6" t="s">
        <v>135</v>
      </c>
      <c r="BM137" s="152" t="s">
        <v>149</v>
      </c>
    </row>
    <row r="138" spans="2:65" s="18" customFormat="1" ht="24.2" customHeight="1">
      <c r="B138" s="139"/>
      <c r="C138" s="140" t="s">
        <v>150</v>
      </c>
      <c r="D138" s="140" t="s">
        <v>131</v>
      </c>
      <c r="E138" s="141" t="s">
        <v>151</v>
      </c>
      <c r="F138" s="142" t="s">
        <v>152</v>
      </c>
      <c r="G138" s="143" t="s">
        <v>148</v>
      </c>
      <c r="H138" s="144">
        <v>1</v>
      </c>
      <c r="I138" s="145"/>
      <c r="J138" s="146">
        <f t="shared" si="0"/>
        <v>0</v>
      </c>
      <c r="K138" s="147"/>
      <c r="L138" s="19"/>
      <c r="M138" s="148"/>
      <c r="N138" s="149" t="s">
        <v>40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135</v>
      </c>
      <c r="AT138" s="152" t="s">
        <v>131</v>
      </c>
      <c r="AU138" s="152" t="s">
        <v>136</v>
      </c>
      <c r="AY138" s="6" t="s">
        <v>126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6" t="s">
        <v>87</v>
      </c>
      <c r="BK138" s="153">
        <f t="shared" si="9"/>
        <v>0</v>
      </c>
      <c r="BL138" s="6" t="s">
        <v>135</v>
      </c>
      <c r="BM138" s="152" t="s">
        <v>153</v>
      </c>
    </row>
    <row r="139" spans="2:65" s="18" customFormat="1" ht="24.2" customHeight="1">
      <c r="B139" s="139"/>
      <c r="C139" s="140" t="s">
        <v>154</v>
      </c>
      <c r="D139" s="140" t="s">
        <v>131</v>
      </c>
      <c r="E139" s="141" t="s">
        <v>155</v>
      </c>
      <c r="F139" s="142" t="s">
        <v>156</v>
      </c>
      <c r="G139" s="143" t="s">
        <v>148</v>
      </c>
      <c r="H139" s="144">
        <v>2</v>
      </c>
      <c r="I139" s="145"/>
      <c r="J139" s="146">
        <f t="shared" si="0"/>
        <v>0</v>
      </c>
      <c r="K139" s="147"/>
      <c r="L139" s="19"/>
      <c r="M139" s="148"/>
      <c r="N139" s="149" t="s">
        <v>40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135</v>
      </c>
      <c r="AT139" s="152" t="s">
        <v>131</v>
      </c>
      <c r="AU139" s="152" t="s">
        <v>136</v>
      </c>
      <c r="AY139" s="6" t="s">
        <v>126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6" t="s">
        <v>87</v>
      </c>
      <c r="BK139" s="153">
        <f t="shared" si="9"/>
        <v>0</v>
      </c>
      <c r="BL139" s="6" t="s">
        <v>135</v>
      </c>
      <c r="BM139" s="152" t="s">
        <v>157</v>
      </c>
    </row>
    <row r="140" spans="2:65" s="18" customFormat="1" ht="24.2" customHeight="1">
      <c r="B140" s="139"/>
      <c r="C140" s="140" t="s">
        <v>158</v>
      </c>
      <c r="D140" s="140" t="s">
        <v>131</v>
      </c>
      <c r="E140" s="141" t="s">
        <v>159</v>
      </c>
      <c r="F140" s="142" t="s">
        <v>160</v>
      </c>
      <c r="G140" s="143" t="s">
        <v>148</v>
      </c>
      <c r="H140" s="144">
        <v>2</v>
      </c>
      <c r="I140" s="145"/>
      <c r="J140" s="146">
        <f t="shared" si="0"/>
        <v>0</v>
      </c>
      <c r="K140" s="147"/>
      <c r="L140" s="19"/>
      <c r="M140" s="148"/>
      <c r="N140" s="149" t="s">
        <v>40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135</v>
      </c>
      <c r="AT140" s="152" t="s">
        <v>131</v>
      </c>
      <c r="AU140" s="152" t="s">
        <v>136</v>
      </c>
      <c r="AY140" s="6" t="s">
        <v>126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6" t="s">
        <v>87</v>
      </c>
      <c r="BK140" s="153">
        <f t="shared" si="9"/>
        <v>0</v>
      </c>
      <c r="BL140" s="6" t="s">
        <v>135</v>
      </c>
      <c r="BM140" s="152" t="s">
        <v>161</v>
      </c>
    </row>
    <row r="141" spans="2:65" s="18" customFormat="1" ht="24.2" customHeight="1">
      <c r="B141" s="139"/>
      <c r="C141" s="140" t="s">
        <v>162</v>
      </c>
      <c r="D141" s="140" t="s">
        <v>131</v>
      </c>
      <c r="E141" s="141" t="s">
        <v>163</v>
      </c>
      <c r="F141" s="142" t="s">
        <v>164</v>
      </c>
      <c r="G141" s="143" t="s">
        <v>148</v>
      </c>
      <c r="H141" s="144">
        <v>16</v>
      </c>
      <c r="I141" s="145"/>
      <c r="J141" s="146">
        <f t="shared" si="0"/>
        <v>0</v>
      </c>
      <c r="K141" s="147"/>
      <c r="L141" s="19"/>
      <c r="M141" s="148"/>
      <c r="N141" s="149" t="s">
        <v>40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135</v>
      </c>
      <c r="AT141" s="152" t="s">
        <v>131</v>
      </c>
      <c r="AU141" s="152" t="s">
        <v>136</v>
      </c>
      <c r="AY141" s="6" t="s">
        <v>126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6" t="s">
        <v>87</v>
      </c>
      <c r="BK141" s="153">
        <f t="shared" si="9"/>
        <v>0</v>
      </c>
      <c r="BL141" s="6" t="s">
        <v>135</v>
      </c>
      <c r="BM141" s="152" t="s">
        <v>165</v>
      </c>
    </row>
    <row r="142" spans="2:65" s="18" customFormat="1" ht="24.2" customHeight="1">
      <c r="B142" s="139"/>
      <c r="C142" s="140" t="s">
        <v>166</v>
      </c>
      <c r="D142" s="140" t="s">
        <v>131</v>
      </c>
      <c r="E142" s="141" t="s">
        <v>167</v>
      </c>
      <c r="F142" s="142" t="s">
        <v>168</v>
      </c>
      <c r="G142" s="143" t="s">
        <v>148</v>
      </c>
      <c r="H142" s="144">
        <v>16</v>
      </c>
      <c r="I142" s="145"/>
      <c r="J142" s="146">
        <f t="shared" si="0"/>
        <v>0</v>
      </c>
      <c r="K142" s="147"/>
      <c r="L142" s="19"/>
      <c r="M142" s="148"/>
      <c r="N142" s="149" t="s">
        <v>40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135</v>
      </c>
      <c r="AT142" s="152" t="s">
        <v>131</v>
      </c>
      <c r="AU142" s="152" t="s">
        <v>136</v>
      </c>
      <c r="AY142" s="6" t="s">
        <v>126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6" t="s">
        <v>87</v>
      </c>
      <c r="BK142" s="153">
        <f t="shared" si="9"/>
        <v>0</v>
      </c>
      <c r="BL142" s="6" t="s">
        <v>135</v>
      </c>
      <c r="BM142" s="152" t="s">
        <v>169</v>
      </c>
    </row>
    <row r="143" spans="2:65" s="18" customFormat="1" ht="16.5" customHeight="1">
      <c r="B143" s="139"/>
      <c r="C143" s="140" t="s">
        <v>170</v>
      </c>
      <c r="D143" s="140" t="s">
        <v>131</v>
      </c>
      <c r="E143" s="141" t="s">
        <v>171</v>
      </c>
      <c r="F143" s="142" t="s">
        <v>172</v>
      </c>
      <c r="G143" s="143" t="s">
        <v>140</v>
      </c>
      <c r="H143" s="144">
        <v>8</v>
      </c>
      <c r="I143" s="145"/>
      <c r="J143" s="146">
        <f t="shared" si="0"/>
        <v>0</v>
      </c>
      <c r="K143" s="147"/>
      <c r="L143" s="19"/>
      <c r="M143" s="148"/>
      <c r="N143" s="149" t="s">
        <v>40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135</v>
      </c>
      <c r="AT143" s="152" t="s">
        <v>131</v>
      </c>
      <c r="AU143" s="152" t="s">
        <v>136</v>
      </c>
      <c r="AY143" s="6" t="s">
        <v>126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6" t="s">
        <v>87</v>
      </c>
      <c r="BK143" s="153">
        <f t="shared" si="9"/>
        <v>0</v>
      </c>
      <c r="BL143" s="6" t="s">
        <v>135</v>
      </c>
      <c r="BM143" s="152" t="s">
        <v>173</v>
      </c>
    </row>
    <row r="144" spans="2:65" s="18" customFormat="1" ht="21.75" customHeight="1">
      <c r="B144" s="139"/>
      <c r="C144" s="140" t="s">
        <v>174</v>
      </c>
      <c r="D144" s="140" t="s">
        <v>131</v>
      </c>
      <c r="E144" s="141" t="s">
        <v>175</v>
      </c>
      <c r="F144" s="142" t="s">
        <v>176</v>
      </c>
      <c r="G144" s="143" t="s">
        <v>177</v>
      </c>
      <c r="H144" s="144">
        <v>1</v>
      </c>
      <c r="I144" s="145"/>
      <c r="J144" s="146">
        <f t="shared" si="0"/>
        <v>0</v>
      </c>
      <c r="K144" s="147"/>
      <c r="L144" s="19"/>
      <c r="M144" s="148"/>
      <c r="N144" s="149" t="s">
        <v>40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135</v>
      </c>
      <c r="AT144" s="152" t="s">
        <v>131</v>
      </c>
      <c r="AU144" s="152" t="s">
        <v>136</v>
      </c>
      <c r="AY144" s="6" t="s">
        <v>126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6" t="s">
        <v>87</v>
      </c>
      <c r="BK144" s="153">
        <f t="shared" si="9"/>
        <v>0</v>
      </c>
      <c r="BL144" s="6" t="s">
        <v>135</v>
      </c>
      <c r="BM144" s="152" t="s">
        <v>178</v>
      </c>
    </row>
    <row r="145" spans="2:65" s="18" customFormat="1" ht="24.2" customHeight="1">
      <c r="B145" s="139"/>
      <c r="C145" s="140" t="s">
        <v>179</v>
      </c>
      <c r="D145" s="140" t="s">
        <v>131</v>
      </c>
      <c r="E145" s="141" t="s">
        <v>180</v>
      </c>
      <c r="F145" s="142" t="s">
        <v>181</v>
      </c>
      <c r="G145" s="143" t="s">
        <v>134</v>
      </c>
      <c r="H145" s="144">
        <v>1</v>
      </c>
      <c r="I145" s="145"/>
      <c r="J145" s="146">
        <f t="shared" si="0"/>
        <v>0</v>
      </c>
      <c r="K145" s="147"/>
      <c r="L145" s="19"/>
      <c r="M145" s="148"/>
      <c r="N145" s="149" t="s">
        <v>40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135</v>
      </c>
      <c r="AT145" s="152" t="s">
        <v>131</v>
      </c>
      <c r="AU145" s="152" t="s">
        <v>136</v>
      </c>
      <c r="AY145" s="6" t="s">
        <v>126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6" t="s">
        <v>87</v>
      </c>
      <c r="BK145" s="153">
        <f t="shared" si="9"/>
        <v>0</v>
      </c>
      <c r="BL145" s="6" t="s">
        <v>135</v>
      </c>
      <c r="BM145" s="152" t="s">
        <v>182</v>
      </c>
    </row>
    <row r="146" spans="2:65" s="18" customFormat="1" ht="16.5" customHeight="1">
      <c r="B146" s="139"/>
      <c r="C146" s="140" t="s">
        <v>183</v>
      </c>
      <c r="D146" s="140" t="s">
        <v>131</v>
      </c>
      <c r="E146" s="141" t="s">
        <v>184</v>
      </c>
      <c r="F146" s="142" t="s">
        <v>185</v>
      </c>
      <c r="G146" s="143" t="s">
        <v>148</v>
      </c>
      <c r="H146" s="144">
        <v>1</v>
      </c>
      <c r="I146" s="145"/>
      <c r="J146" s="146">
        <f t="shared" si="0"/>
        <v>0</v>
      </c>
      <c r="K146" s="147"/>
      <c r="L146" s="19"/>
      <c r="M146" s="148"/>
      <c r="N146" s="149" t="s">
        <v>40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135</v>
      </c>
      <c r="AT146" s="152" t="s">
        <v>131</v>
      </c>
      <c r="AU146" s="152" t="s">
        <v>136</v>
      </c>
      <c r="AY146" s="6" t="s">
        <v>126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6" t="s">
        <v>87</v>
      </c>
      <c r="BK146" s="153">
        <f t="shared" si="9"/>
        <v>0</v>
      </c>
      <c r="BL146" s="6" t="s">
        <v>135</v>
      </c>
      <c r="BM146" s="152" t="s">
        <v>186</v>
      </c>
    </row>
    <row r="147" spans="2:65" s="18" customFormat="1" ht="21.75" customHeight="1">
      <c r="B147" s="139"/>
      <c r="C147" s="140" t="s">
        <v>187</v>
      </c>
      <c r="D147" s="140" t="s">
        <v>131</v>
      </c>
      <c r="E147" s="141" t="s">
        <v>188</v>
      </c>
      <c r="F147" s="142" t="s">
        <v>189</v>
      </c>
      <c r="G147" s="143" t="s">
        <v>148</v>
      </c>
      <c r="H147" s="144">
        <v>1</v>
      </c>
      <c r="I147" s="145"/>
      <c r="J147" s="146">
        <f t="shared" si="0"/>
        <v>0</v>
      </c>
      <c r="K147" s="147"/>
      <c r="L147" s="19"/>
      <c r="M147" s="148"/>
      <c r="N147" s="149" t="s">
        <v>40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135</v>
      </c>
      <c r="AT147" s="152" t="s">
        <v>131</v>
      </c>
      <c r="AU147" s="152" t="s">
        <v>136</v>
      </c>
      <c r="AY147" s="6" t="s">
        <v>126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6" t="s">
        <v>87</v>
      </c>
      <c r="BK147" s="153">
        <f t="shared" si="9"/>
        <v>0</v>
      </c>
      <c r="BL147" s="6" t="s">
        <v>135</v>
      </c>
      <c r="BM147" s="152" t="s">
        <v>190</v>
      </c>
    </row>
    <row r="148" spans="2:65" s="18" customFormat="1" ht="21.75" customHeight="1">
      <c r="B148" s="139"/>
      <c r="C148" s="140" t="s">
        <v>191</v>
      </c>
      <c r="D148" s="140" t="s">
        <v>131</v>
      </c>
      <c r="E148" s="141" t="s">
        <v>192</v>
      </c>
      <c r="F148" s="142" t="s">
        <v>193</v>
      </c>
      <c r="G148" s="143" t="s">
        <v>148</v>
      </c>
      <c r="H148" s="144">
        <v>1</v>
      </c>
      <c r="I148" s="145"/>
      <c r="J148" s="146">
        <f t="shared" si="0"/>
        <v>0</v>
      </c>
      <c r="K148" s="147"/>
      <c r="L148" s="19"/>
      <c r="M148" s="148"/>
      <c r="N148" s="149" t="s">
        <v>40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135</v>
      </c>
      <c r="AT148" s="152" t="s">
        <v>131</v>
      </c>
      <c r="AU148" s="152" t="s">
        <v>136</v>
      </c>
      <c r="AY148" s="6" t="s">
        <v>126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6" t="s">
        <v>87</v>
      </c>
      <c r="BK148" s="153">
        <f t="shared" si="9"/>
        <v>0</v>
      </c>
      <c r="BL148" s="6" t="s">
        <v>135</v>
      </c>
      <c r="BM148" s="152" t="s">
        <v>194</v>
      </c>
    </row>
    <row r="149" spans="2:65" s="18" customFormat="1" ht="24.2" customHeight="1">
      <c r="B149" s="139"/>
      <c r="C149" s="140" t="s">
        <v>195</v>
      </c>
      <c r="D149" s="140" t="s">
        <v>131</v>
      </c>
      <c r="E149" s="141" t="s">
        <v>196</v>
      </c>
      <c r="F149" s="142" t="s">
        <v>197</v>
      </c>
      <c r="G149" s="143" t="s">
        <v>148</v>
      </c>
      <c r="H149" s="144">
        <v>1</v>
      </c>
      <c r="I149" s="145"/>
      <c r="J149" s="146">
        <f t="shared" si="0"/>
        <v>0</v>
      </c>
      <c r="K149" s="147"/>
      <c r="L149" s="19"/>
      <c r="M149" s="148"/>
      <c r="N149" s="149" t="s">
        <v>40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135</v>
      </c>
      <c r="AT149" s="152" t="s">
        <v>131</v>
      </c>
      <c r="AU149" s="152" t="s">
        <v>136</v>
      </c>
      <c r="AY149" s="6" t="s">
        <v>126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6" t="s">
        <v>87</v>
      </c>
      <c r="BK149" s="153">
        <f t="shared" si="9"/>
        <v>0</v>
      </c>
      <c r="BL149" s="6" t="s">
        <v>135</v>
      </c>
      <c r="BM149" s="152" t="s">
        <v>198</v>
      </c>
    </row>
    <row r="150" spans="2:65" s="18" customFormat="1" ht="16.5" customHeight="1">
      <c r="B150" s="139"/>
      <c r="C150" s="140" t="s">
        <v>199</v>
      </c>
      <c r="D150" s="140" t="s">
        <v>131</v>
      </c>
      <c r="E150" s="141" t="s">
        <v>200</v>
      </c>
      <c r="F150" s="142" t="s">
        <v>201</v>
      </c>
      <c r="G150" s="143" t="s">
        <v>134</v>
      </c>
      <c r="H150" s="144">
        <v>1</v>
      </c>
      <c r="I150" s="145"/>
      <c r="J150" s="146">
        <f t="shared" si="0"/>
        <v>0</v>
      </c>
      <c r="K150" s="147"/>
      <c r="L150" s="19"/>
      <c r="M150" s="148"/>
      <c r="N150" s="149" t="s">
        <v>40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135</v>
      </c>
      <c r="AT150" s="152" t="s">
        <v>131</v>
      </c>
      <c r="AU150" s="152" t="s">
        <v>136</v>
      </c>
      <c r="AY150" s="6" t="s">
        <v>126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6" t="s">
        <v>87</v>
      </c>
      <c r="BK150" s="153">
        <f t="shared" si="9"/>
        <v>0</v>
      </c>
      <c r="BL150" s="6" t="s">
        <v>135</v>
      </c>
      <c r="BM150" s="152" t="s">
        <v>202</v>
      </c>
    </row>
    <row r="151" spans="2:65" s="18" customFormat="1" ht="16.5" customHeight="1">
      <c r="B151" s="139"/>
      <c r="C151" s="140" t="s">
        <v>203</v>
      </c>
      <c r="D151" s="140" t="s">
        <v>131</v>
      </c>
      <c r="E151" s="141" t="s">
        <v>204</v>
      </c>
      <c r="F151" s="142" t="s">
        <v>205</v>
      </c>
      <c r="G151" s="143" t="s">
        <v>134</v>
      </c>
      <c r="H151" s="144">
        <v>1</v>
      </c>
      <c r="I151" s="145"/>
      <c r="J151" s="146">
        <f t="shared" si="0"/>
        <v>0</v>
      </c>
      <c r="K151" s="147"/>
      <c r="L151" s="19"/>
      <c r="M151" s="148"/>
      <c r="N151" s="149" t="s">
        <v>40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135</v>
      </c>
      <c r="AT151" s="152" t="s">
        <v>131</v>
      </c>
      <c r="AU151" s="152" t="s">
        <v>136</v>
      </c>
      <c r="AY151" s="6" t="s">
        <v>126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6" t="s">
        <v>87</v>
      </c>
      <c r="BK151" s="153">
        <f t="shared" si="9"/>
        <v>0</v>
      </c>
      <c r="BL151" s="6" t="s">
        <v>135</v>
      </c>
      <c r="BM151" s="152" t="s">
        <v>206</v>
      </c>
    </row>
    <row r="152" spans="2:65" s="126" customFormat="1" ht="20.85" customHeight="1">
      <c r="B152" s="127"/>
      <c r="D152" s="128" t="s">
        <v>73</v>
      </c>
      <c r="E152" s="137" t="s">
        <v>207</v>
      </c>
      <c r="F152" s="137" t="s">
        <v>208</v>
      </c>
      <c r="I152" s="130"/>
      <c r="J152" s="138">
        <f>BK152</f>
        <v>0</v>
      </c>
      <c r="L152" s="127"/>
      <c r="M152" s="132"/>
      <c r="P152" s="133">
        <f>SUM(P153:P178)</f>
        <v>0</v>
      </c>
      <c r="R152" s="133">
        <f>SUM(R153:R178)</f>
        <v>0</v>
      </c>
      <c r="T152" s="134">
        <f>SUM(T153:T178)</f>
        <v>0</v>
      </c>
      <c r="AR152" s="128" t="s">
        <v>81</v>
      </c>
      <c r="AT152" s="135" t="s">
        <v>73</v>
      </c>
      <c r="AU152" s="135" t="s">
        <v>87</v>
      </c>
      <c r="AY152" s="128" t="s">
        <v>126</v>
      </c>
      <c r="BK152" s="136">
        <f>SUM(BK153:BK178)</f>
        <v>0</v>
      </c>
    </row>
    <row r="153" spans="2:65" s="18" customFormat="1" ht="16.5" customHeight="1">
      <c r="B153" s="139"/>
      <c r="C153" s="140" t="s">
        <v>209</v>
      </c>
      <c r="D153" s="140" t="s">
        <v>131</v>
      </c>
      <c r="E153" s="141" t="s">
        <v>210</v>
      </c>
      <c r="F153" s="142" t="s">
        <v>211</v>
      </c>
      <c r="G153" s="143" t="s">
        <v>212</v>
      </c>
      <c r="H153" s="154"/>
      <c r="I153" s="145"/>
      <c r="J153" s="146">
        <f t="shared" ref="J153:J178" si="10">ROUND(I153*H153,2)</f>
        <v>0</v>
      </c>
      <c r="K153" s="147"/>
      <c r="L153" s="19"/>
      <c r="M153" s="148"/>
      <c r="N153" s="149" t="s">
        <v>40</v>
      </c>
      <c r="P153" s="150">
        <f t="shared" ref="P153:P178" si="11">O153*H153</f>
        <v>0</v>
      </c>
      <c r="Q153" s="150">
        <v>0</v>
      </c>
      <c r="R153" s="150">
        <f t="shared" ref="R153:R178" si="12">Q153*H153</f>
        <v>0</v>
      </c>
      <c r="S153" s="150">
        <v>0</v>
      </c>
      <c r="T153" s="151">
        <f t="shared" ref="T153:T178" si="13">S153*H153</f>
        <v>0</v>
      </c>
      <c r="AR153" s="152" t="s">
        <v>135</v>
      </c>
      <c r="AT153" s="152" t="s">
        <v>131</v>
      </c>
      <c r="AU153" s="152" t="s">
        <v>136</v>
      </c>
      <c r="AY153" s="6" t="s">
        <v>126</v>
      </c>
      <c r="BE153" s="153">
        <f t="shared" ref="BE153:BE178" si="14">IF(N153="základná",J153,0)</f>
        <v>0</v>
      </c>
      <c r="BF153" s="153">
        <f t="shared" ref="BF153:BF178" si="15">IF(N153="znížená",J153,0)</f>
        <v>0</v>
      </c>
      <c r="BG153" s="153">
        <f t="shared" ref="BG153:BG178" si="16">IF(N153="zákl. prenesená",J153,0)</f>
        <v>0</v>
      </c>
      <c r="BH153" s="153">
        <f t="shared" ref="BH153:BH178" si="17">IF(N153="zníž. prenesená",J153,0)</f>
        <v>0</v>
      </c>
      <c r="BI153" s="153">
        <f t="shared" ref="BI153:BI178" si="18">IF(N153="nulová",J153,0)</f>
        <v>0</v>
      </c>
      <c r="BJ153" s="6" t="s">
        <v>87</v>
      </c>
      <c r="BK153" s="153">
        <f t="shared" ref="BK153:BK178" si="19">ROUND(I153*H153,2)</f>
        <v>0</v>
      </c>
      <c r="BL153" s="6" t="s">
        <v>135</v>
      </c>
      <c r="BM153" s="152" t="s">
        <v>213</v>
      </c>
    </row>
    <row r="154" spans="2:65" s="18" customFormat="1" ht="16.5" customHeight="1">
      <c r="B154" s="139"/>
      <c r="C154" s="140" t="s">
        <v>6</v>
      </c>
      <c r="D154" s="140" t="s">
        <v>131</v>
      </c>
      <c r="E154" s="141" t="s">
        <v>214</v>
      </c>
      <c r="F154" s="142" t="s">
        <v>215</v>
      </c>
      <c r="G154" s="143" t="s">
        <v>212</v>
      </c>
      <c r="H154" s="154"/>
      <c r="I154" s="145"/>
      <c r="J154" s="146">
        <f t="shared" si="10"/>
        <v>0</v>
      </c>
      <c r="K154" s="147"/>
      <c r="L154" s="19"/>
      <c r="M154" s="148"/>
      <c r="N154" s="149" t="s">
        <v>40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135</v>
      </c>
      <c r="AT154" s="152" t="s">
        <v>131</v>
      </c>
      <c r="AU154" s="152" t="s">
        <v>136</v>
      </c>
      <c r="AY154" s="6" t="s">
        <v>126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6" t="s">
        <v>87</v>
      </c>
      <c r="BK154" s="153">
        <f t="shared" si="19"/>
        <v>0</v>
      </c>
      <c r="BL154" s="6" t="s">
        <v>135</v>
      </c>
      <c r="BM154" s="152" t="s">
        <v>216</v>
      </c>
    </row>
    <row r="155" spans="2:65" s="18" customFormat="1" ht="24.2" customHeight="1">
      <c r="B155" s="139"/>
      <c r="C155" s="140" t="s">
        <v>217</v>
      </c>
      <c r="D155" s="140" t="s">
        <v>131</v>
      </c>
      <c r="E155" s="141" t="s">
        <v>218</v>
      </c>
      <c r="F155" s="142" t="s">
        <v>219</v>
      </c>
      <c r="G155" s="143" t="s">
        <v>140</v>
      </c>
      <c r="H155" s="144">
        <v>4</v>
      </c>
      <c r="I155" s="145"/>
      <c r="J155" s="146">
        <f t="shared" si="10"/>
        <v>0</v>
      </c>
      <c r="K155" s="147"/>
      <c r="L155" s="19"/>
      <c r="M155" s="148"/>
      <c r="N155" s="149" t="s">
        <v>40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135</v>
      </c>
      <c r="AT155" s="152" t="s">
        <v>131</v>
      </c>
      <c r="AU155" s="152" t="s">
        <v>136</v>
      </c>
      <c r="AY155" s="6" t="s">
        <v>126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6" t="s">
        <v>87</v>
      </c>
      <c r="BK155" s="153">
        <f t="shared" si="19"/>
        <v>0</v>
      </c>
      <c r="BL155" s="6" t="s">
        <v>135</v>
      </c>
      <c r="BM155" s="152" t="s">
        <v>220</v>
      </c>
    </row>
    <row r="156" spans="2:65" s="18" customFormat="1" ht="24.2" customHeight="1">
      <c r="B156" s="139"/>
      <c r="C156" s="140" t="s">
        <v>221</v>
      </c>
      <c r="D156" s="140" t="s">
        <v>131</v>
      </c>
      <c r="E156" s="141" t="s">
        <v>222</v>
      </c>
      <c r="F156" s="142" t="s">
        <v>223</v>
      </c>
      <c r="G156" s="143" t="s">
        <v>140</v>
      </c>
      <c r="H156" s="144">
        <v>1</v>
      </c>
      <c r="I156" s="145"/>
      <c r="J156" s="146">
        <f t="shared" si="10"/>
        <v>0</v>
      </c>
      <c r="K156" s="147"/>
      <c r="L156" s="19"/>
      <c r="M156" s="148"/>
      <c r="N156" s="149" t="s">
        <v>40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135</v>
      </c>
      <c r="AT156" s="152" t="s">
        <v>131</v>
      </c>
      <c r="AU156" s="152" t="s">
        <v>136</v>
      </c>
      <c r="AY156" s="6" t="s">
        <v>126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6" t="s">
        <v>87</v>
      </c>
      <c r="BK156" s="153">
        <f t="shared" si="19"/>
        <v>0</v>
      </c>
      <c r="BL156" s="6" t="s">
        <v>135</v>
      </c>
      <c r="BM156" s="152" t="s">
        <v>224</v>
      </c>
    </row>
    <row r="157" spans="2:65" s="18" customFormat="1" ht="24.2" customHeight="1">
      <c r="B157" s="139"/>
      <c r="C157" s="140" t="s">
        <v>225</v>
      </c>
      <c r="D157" s="140" t="s">
        <v>131</v>
      </c>
      <c r="E157" s="141" t="s">
        <v>226</v>
      </c>
      <c r="F157" s="142" t="s">
        <v>227</v>
      </c>
      <c r="G157" s="143" t="s">
        <v>148</v>
      </c>
      <c r="H157" s="144">
        <v>6</v>
      </c>
      <c r="I157" s="145"/>
      <c r="J157" s="146">
        <f t="shared" si="10"/>
        <v>0</v>
      </c>
      <c r="K157" s="147"/>
      <c r="L157" s="19"/>
      <c r="M157" s="148"/>
      <c r="N157" s="149" t="s">
        <v>40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135</v>
      </c>
      <c r="AT157" s="152" t="s">
        <v>131</v>
      </c>
      <c r="AU157" s="152" t="s">
        <v>136</v>
      </c>
      <c r="AY157" s="6" t="s">
        <v>126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6" t="s">
        <v>87</v>
      </c>
      <c r="BK157" s="153">
        <f t="shared" si="19"/>
        <v>0</v>
      </c>
      <c r="BL157" s="6" t="s">
        <v>135</v>
      </c>
      <c r="BM157" s="152" t="s">
        <v>228</v>
      </c>
    </row>
    <row r="158" spans="2:65" s="18" customFormat="1" ht="24.2" customHeight="1">
      <c r="B158" s="139"/>
      <c r="C158" s="140" t="s">
        <v>229</v>
      </c>
      <c r="D158" s="140" t="s">
        <v>131</v>
      </c>
      <c r="E158" s="141" t="s">
        <v>230</v>
      </c>
      <c r="F158" s="142" t="s">
        <v>231</v>
      </c>
      <c r="G158" s="143" t="s">
        <v>148</v>
      </c>
      <c r="H158" s="144">
        <v>2</v>
      </c>
      <c r="I158" s="145"/>
      <c r="J158" s="146">
        <f t="shared" si="10"/>
        <v>0</v>
      </c>
      <c r="K158" s="147"/>
      <c r="L158" s="19"/>
      <c r="M158" s="148"/>
      <c r="N158" s="149" t="s">
        <v>40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135</v>
      </c>
      <c r="AT158" s="152" t="s">
        <v>131</v>
      </c>
      <c r="AU158" s="152" t="s">
        <v>136</v>
      </c>
      <c r="AY158" s="6" t="s">
        <v>126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6" t="s">
        <v>87</v>
      </c>
      <c r="BK158" s="153">
        <f t="shared" si="19"/>
        <v>0</v>
      </c>
      <c r="BL158" s="6" t="s">
        <v>135</v>
      </c>
      <c r="BM158" s="152" t="s">
        <v>232</v>
      </c>
    </row>
    <row r="159" spans="2:65" s="18" customFormat="1" ht="33" customHeight="1">
      <c r="B159" s="139"/>
      <c r="C159" s="140" t="s">
        <v>233</v>
      </c>
      <c r="D159" s="140" t="s">
        <v>131</v>
      </c>
      <c r="E159" s="141" t="s">
        <v>234</v>
      </c>
      <c r="F159" s="142" t="s">
        <v>235</v>
      </c>
      <c r="G159" s="143" t="s">
        <v>148</v>
      </c>
      <c r="H159" s="144">
        <v>3</v>
      </c>
      <c r="I159" s="145"/>
      <c r="J159" s="146">
        <f t="shared" si="10"/>
        <v>0</v>
      </c>
      <c r="K159" s="147"/>
      <c r="L159" s="19"/>
      <c r="M159" s="148"/>
      <c r="N159" s="149" t="s">
        <v>40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135</v>
      </c>
      <c r="AT159" s="152" t="s">
        <v>131</v>
      </c>
      <c r="AU159" s="152" t="s">
        <v>136</v>
      </c>
      <c r="AY159" s="6" t="s">
        <v>126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6" t="s">
        <v>87</v>
      </c>
      <c r="BK159" s="153">
        <f t="shared" si="19"/>
        <v>0</v>
      </c>
      <c r="BL159" s="6" t="s">
        <v>135</v>
      </c>
      <c r="BM159" s="152" t="s">
        <v>236</v>
      </c>
    </row>
    <row r="160" spans="2:65" s="18" customFormat="1" ht="24.2" customHeight="1">
      <c r="B160" s="139"/>
      <c r="C160" s="140" t="s">
        <v>237</v>
      </c>
      <c r="D160" s="140" t="s">
        <v>131</v>
      </c>
      <c r="E160" s="141" t="s">
        <v>238</v>
      </c>
      <c r="F160" s="142" t="s">
        <v>239</v>
      </c>
      <c r="G160" s="143" t="s">
        <v>148</v>
      </c>
      <c r="H160" s="144">
        <v>2</v>
      </c>
      <c r="I160" s="145"/>
      <c r="J160" s="146">
        <f t="shared" si="10"/>
        <v>0</v>
      </c>
      <c r="K160" s="147"/>
      <c r="L160" s="19"/>
      <c r="M160" s="148"/>
      <c r="N160" s="149" t="s">
        <v>40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135</v>
      </c>
      <c r="AT160" s="152" t="s">
        <v>131</v>
      </c>
      <c r="AU160" s="152" t="s">
        <v>136</v>
      </c>
      <c r="AY160" s="6" t="s">
        <v>126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6" t="s">
        <v>87</v>
      </c>
      <c r="BK160" s="153">
        <f t="shared" si="19"/>
        <v>0</v>
      </c>
      <c r="BL160" s="6" t="s">
        <v>135</v>
      </c>
      <c r="BM160" s="152" t="s">
        <v>240</v>
      </c>
    </row>
    <row r="161" spans="2:65" s="18" customFormat="1" ht="21.75" customHeight="1">
      <c r="B161" s="139"/>
      <c r="C161" s="140" t="s">
        <v>241</v>
      </c>
      <c r="D161" s="140" t="s">
        <v>131</v>
      </c>
      <c r="E161" s="141" t="s">
        <v>242</v>
      </c>
      <c r="F161" s="142" t="s">
        <v>243</v>
      </c>
      <c r="G161" s="143" t="s">
        <v>148</v>
      </c>
      <c r="H161" s="144">
        <v>2</v>
      </c>
      <c r="I161" s="145"/>
      <c r="J161" s="146">
        <f t="shared" si="10"/>
        <v>0</v>
      </c>
      <c r="K161" s="147"/>
      <c r="L161" s="19"/>
      <c r="M161" s="148"/>
      <c r="N161" s="149" t="s">
        <v>40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135</v>
      </c>
      <c r="AT161" s="152" t="s">
        <v>131</v>
      </c>
      <c r="AU161" s="152" t="s">
        <v>136</v>
      </c>
      <c r="AY161" s="6" t="s">
        <v>126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6" t="s">
        <v>87</v>
      </c>
      <c r="BK161" s="153">
        <f t="shared" si="19"/>
        <v>0</v>
      </c>
      <c r="BL161" s="6" t="s">
        <v>135</v>
      </c>
      <c r="BM161" s="152" t="s">
        <v>244</v>
      </c>
    </row>
    <row r="162" spans="2:65" s="18" customFormat="1" ht="24.2" customHeight="1">
      <c r="B162" s="139"/>
      <c r="C162" s="140" t="s">
        <v>245</v>
      </c>
      <c r="D162" s="140" t="s">
        <v>131</v>
      </c>
      <c r="E162" s="141" t="s">
        <v>246</v>
      </c>
      <c r="F162" s="142" t="s">
        <v>247</v>
      </c>
      <c r="G162" s="143" t="s">
        <v>148</v>
      </c>
      <c r="H162" s="144">
        <v>4</v>
      </c>
      <c r="I162" s="145"/>
      <c r="J162" s="146">
        <f t="shared" si="10"/>
        <v>0</v>
      </c>
      <c r="K162" s="147"/>
      <c r="L162" s="19"/>
      <c r="M162" s="148"/>
      <c r="N162" s="149" t="s">
        <v>40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135</v>
      </c>
      <c r="AT162" s="152" t="s">
        <v>131</v>
      </c>
      <c r="AU162" s="152" t="s">
        <v>136</v>
      </c>
      <c r="AY162" s="6" t="s">
        <v>126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6" t="s">
        <v>87</v>
      </c>
      <c r="BK162" s="153">
        <f t="shared" si="19"/>
        <v>0</v>
      </c>
      <c r="BL162" s="6" t="s">
        <v>135</v>
      </c>
      <c r="BM162" s="152" t="s">
        <v>248</v>
      </c>
    </row>
    <row r="163" spans="2:65" s="18" customFormat="1" ht="24.2" customHeight="1">
      <c r="B163" s="139"/>
      <c r="C163" s="140" t="s">
        <v>249</v>
      </c>
      <c r="D163" s="140" t="s">
        <v>131</v>
      </c>
      <c r="E163" s="141" t="s">
        <v>250</v>
      </c>
      <c r="F163" s="142" t="s">
        <v>251</v>
      </c>
      <c r="G163" s="143" t="s">
        <v>148</v>
      </c>
      <c r="H163" s="144">
        <v>2</v>
      </c>
      <c r="I163" s="145"/>
      <c r="J163" s="146">
        <f t="shared" si="10"/>
        <v>0</v>
      </c>
      <c r="K163" s="147"/>
      <c r="L163" s="19"/>
      <c r="M163" s="148"/>
      <c r="N163" s="149" t="s">
        <v>40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135</v>
      </c>
      <c r="AT163" s="152" t="s">
        <v>131</v>
      </c>
      <c r="AU163" s="152" t="s">
        <v>136</v>
      </c>
      <c r="AY163" s="6" t="s">
        <v>126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6" t="s">
        <v>87</v>
      </c>
      <c r="BK163" s="153">
        <f t="shared" si="19"/>
        <v>0</v>
      </c>
      <c r="BL163" s="6" t="s">
        <v>135</v>
      </c>
      <c r="BM163" s="152" t="s">
        <v>252</v>
      </c>
    </row>
    <row r="164" spans="2:65" s="18" customFormat="1" ht="16.5" customHeight="1">
      <c r="B164" s="139"/>
      <c r="C164" s="140" t="s">
        <v>253</v>
      </c>
      <c r="D164" s="140" t="s">
        <v>131</v>
      </c>
      <c r="E164" s="141" t="s">
        <v>254</v>
      </c>
      <c r="F164" s="142" t="s">
        <v>255</v>
      </c>
      <c r="G164" s="143" t="s">
        <v>148</v>
      </c>
      <c r="H164" s="144">
        <v>4</v>
      </c>
      <c r="I164" s="145"/>
      <c r="J164" s="146">
        <f t="shared" si="10"/>
        <v>0</v>
      </c>
      <c r="K164" s="147"/>
      <c r="L164" s="19"/>
      <c r="M164" s="148"/>
      <c r="N164" s="149" t="s">
        <v>40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135</v>
      </c>
      <c r="AT164" s="152" t="s">
        <v>131</v>
      </c>
      <c r="AU164" s="152" t="s">
        <v>136</v>
      </c>
      <c r="AY164" s="6" t="s">
        <v>126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6" t="s">
        <v>87</v>
      </c>
      <c r="BK164" s="153">
        <f t="shared" si="19"/>
        <v>0</v>
      </c>
      <c r="BL164" s="6" t="s">
        <v>135</v>
      </c>
      <c r="BM164" s="152" t="s">
        <v>256</v>
      </c>
    </row>
    <row r="165" spans="2:65" s="18" customFormat="1" ht="16.5" customHeight="1">
      <c r="B165" s="139"/>
      <c r="C165" s="140" t="s">
        <v>257</v>
      </c>
      <c r="D165" s="140" t="s">
        <v>131</v>
      </c>
      <c r="E165" s="141" t="s">
        <v>258</v>
      </c>
      <c r="F165" s="142" t="s">
        <v>259</v>
      </c>
      <c r="G165" s="143" t="s">
        <v>148</v>
      </c>
      <c r="H165" s="144">
        <v>2</v>
      </c>
      <c r="I165" s="145"/>
      <c r="J165" s="146">
        <f t="shared" si="10"/>
        <v>0</v>
      </c>
      <c r="K165" s="147"/>
      <c r="L165" s="19"/>
      <c r="M165" s="148"/>
      <c r="N165" s="149" t="s">
        <v>40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135</v>
      </c>
      <c r="AT165" s="152" t="s">
        <v>131</v>
      </c>
      <c r="AU165" s="152" t="s">
        <v>136</v>
      </c>
      <c r="AY165" s="6" t="s">
        <v>126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6" t="s">
        <v>87</v>
      </c>
      <c r="BK165" s="153">
        <f t="shared" si="19"/>
        <v>0</v>
      </c>
      <c r="BL165" s="6" t="s">
        <v>135</v>
      </c>
      <c r="BM165" s="152" t="s">
        <v>260</v>
      </c>
    </row>
    <row r="166" spans="2:65" s="18" customFormat="1" ht="37.9" customHeight="1">
      <c r="B166" s="139"/>
      <c r="C166" s="140" t="s">
        <v>261</v>
      </c>
      <c r="D166" s="140" t="s">
        <v>131</v>
      </c>
      <c r="E166" s="141" t="s">
        <v>262</v>
      </c>
      <c r="F166" s="142" t="s">
        <v>263</v>
      </c>
      <c r="G166" s="143" t="s">
        <v>148</v>
      </c>
      <c r="H166" s="144">
        <v>2</v>
      </c>
      <c r="I166" s="145"/>
      <c r="J166" s="146">
        <f t="shared" si="10"/>
        <v>0</v>
      </c>
      <c r="K166" s="147"/>
      <c r="L166" s="19"/>
      <c r="M166" s="148"/>
      <c r="N166" s="149" t="s">
        <v>40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135</v>
      </c>
      <c r="AT166" s="152" t="s">
        <v>131</v>
      </c>
      <c r="AU166" s="152" t="s">
        <v>136</v>
      </c>
      <c r="AY166" s="6" t="s">
        <v>126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6" t="s">
        <v>87</v>
      </c>
      <c r="BK166" s="153">
        <f t="shared" si="19"/>
        <v>0</v>
      </c>
      <c r="BL166" s="6" t="s">
        <v>135</v>
      </c>
      <c r="BM166" s="152" t="s">
        <v>264</v>
      </c>
    </row>
    <row r="167" spans="2:65" s="18" customFormat="1" ht="33" customHeight="1">
      <c r="B167" s="139"/>
      <c r="C167" s="140" t="s">
        <v>265</v>
      </c>
      <c r="D167" s="140" t="s">
        <v>131</v>
      </c>
      <c r="E167" s="141" t="s">
        <v>266</v>
      </c>
      <c r="F167" s="142" t="s">
        <v>267</v>
      </c>
      <c r="G167" s="143" t="s">
        <v>148</v>
      </c>
      <c r="H167" s="144">
        <v>4</v>
      </c>
      <c r="I167" s="145"/>
      <c r="J167" s="146">
        <f t="shared" si="10"/>
        <v>0</v>
      </c>
      <c r="K167" s="147"/>
      <c r="L167" s="19"/>
      <c r="M167" s="148"/>
      <c r="N167" s="149" t="s">
        <v>40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135</v>
      </c>
      <c r="AT167" s="152" t="s">
        <v>131</v>
      </c>
      <c r="AU167" s="152" t="s">
        <v>136</v>
      </c>
      <c r="AY167" s="6" t="s">
        <v>126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6" t="s">
        <v>87</v>
      </c>
      <c r="BK167" s="153">
        <f t="shared" si="19"/>
        <v>0</v>
      </c>
      <c r="BL167" s="6" t="s">
        <v>135</v>
      </c>
      <c r="BM167" s="152" t="s">
        <v>268</v>
      </c>
    </row>
    <row r="168" spans="2:65" s="18" customFormat="1" ht="37.9" customHeight="1">
      <c r="B168" s="139"/>
      <c r="C168" s="140" t="s">
        <v>269</v>
      </c>
      <c r="D168" s="140" t="s">
        <v>131</v>
      </c>
      <c r="E168" s="141" t="s">
        <v>270</v>
      </c>
      <c r="F168" s="142" t="s">
        <v>271</v>
      </c>
      <c r="G168" s="143" t="s">
        <v>148</v>
      </c>
      <c r="H168" s="144">
        <v>2</v>
      </c>
      <c r="I168" s="145"/>
      <c r="J168" s="146">
        <f t="shared" si="10"/>
        <v>0</v>
      </c>
      <c r="K168" s="147"/>
      <c r="L168" s="19"/>
      <c r="M168" s="148"/>
      <c r="N168" s="149" t="s">
        <v>40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135</v>
      </c>
      <c r="AT168" s="152" t="s">
        <v>131</v>
      </c>
      <c r="AU168" s="152" t="s">
        <v>136</v>
      </c>
      <c r="AY168" s="6" t="s">
        <v>126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6" t="s">
        <v>87</v>
      </c>
      <c r="BK168" s="153">
        <f t="shared" si="19"/>
        <v>0</v>
      </c>
      <c r="BL168" s="6" t="s">
        <v>135</v>
      </c>
      <c r="BM168" s="152" t="s">
        <v>272</v>
      </c>
    </row>
    <row r="169" spans="2:65" s="18" customFormat="1" ht="33" customHeight="1">
      <c r="B169" s="139"/>
      <c r="C169" s="140" t="s">
        <v>273</v>
      </c>
      <c r="D169" s="140" t="s">
        <v>131</v>
      </c>
      <c r="E169" s="141" t="s">
        <v>274</v>
      </c>
      <c r="F169" s="142" t="s">
        <v>275</v>
      </c>
      <c r="G169" s="143" t="s">
        <v>148</v>
      </c>
      <c r="H169" s="144">
        <v>4</v>
      </c>
      <c r="I169" s="145"/>
      <c r="J169" s="146">
        <f t="shared" si="10"/>
        <v>0</v>
      </c>
      <c r="K169" s="147"/>
      <c r="L169" s="19"/>
      <c r="M169" s="148"/>
      <c r="N169" s="149" t="s">
        <v>40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135</v>
      </c>
      <c r="AT169" s="152" t="s">
        <v>131</v>
      </c>
      <c r="AU169" s="152" t="s">
        <v>136</v>
      </c>
      <c r="AY169" s="6" t="s">
        <v>126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6" t="s">
        <v>87</v>
      </c>
      <c r="BK169" s="153">
        <f t="shared" si="19"/>
        <v>0</v>
      </c>
      <c r="BL169" s="6" t="s">
        <v>135</v>
      </c>
      <c r="BM169" s="152" t="s">
        <v>276</v>
      </c>
    </row>
    <row r="170" spans="2:65" s="18" customFormat="1" ht="37.9" customHeight="1">
      <c r="B170" s="139"/>
      <c r="C170" s="140" t="s">
        <v>277</v>
      </c>
      <c r="D170" s="140" t="s">
        <v>131</v>
      </c>
      <c r="E170" s="141" t="s">
        <v>278</v>
      </c>
      <c r="F170" s="142" t="s">
        <v>279</v>
      </c>
      <c r="G170" s="143" t="s">
        <v>140</v>
      </c>
      <c r="H170" s="144">
        <v>4</v>
      </c>
      <c r="I170" s="145"/>
      <c r="J170" s="146">
        <f t="shared" si="10"/>
        <v>0</v>
      </c>
      <c r="K170" s="147"/>
      <c r="L170" s="19"/>
      <c r="M170" s="148"/>
      <c r="N170" s="149" t="s">
        <v>40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135</v>
      </c>
      <c r="AT170" s="152" t="s">
        <v>131</v>
      </c>
      <c r="AU170" s="152" t="s">
        <v>136</v>
      </c>
      <c r="AY170" s="6" t="s">
        <v>126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6" t="s">
        <v>87</v>
      </c>
      <c r="BK170" s="153">
        <f t="shared" si="19"/>
        <v>0</v>
      </c>
      <c r="BL170" s="6" t="s">
        <v>135</v>
      </c>
      <c r="BM170" s="152" t="s">
        <v>280</v>
      </c>
    </row>
    <row r="171" spans="2:65" s="18" customFormat="1" ht="37.9" customHeight="1">
      <c r="B171" s="139"/>
      <c r="C171" s="140" t="s">
        <v>281</v>
      </c>
      <c r="D171" s="140" t="s">
        <v>131</v>
      </c>
      <c r="E171" s="141" t="s">
        <v>282</v>
      </c>
      <c r="F171" s="142" t="s">
        <v>283</v>
      </c>
      <c r="G171" s="143" t="s">
        <v>148</v>
      </c>
      <c r="H171" s="144">
        <v>4</v>
      </c>
      <c r="I171" s="145"/>
      <c r="J171" s="146">
        <f t="shared" si="10"/>
        <v>0</v>
      </c>
      <c r="K171" s="147"/>
      <c r="L171" s="19"/>
      <c r="M171" s="148"/>
      <c r="N171" s="149" t="s">
        <v>40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135</v>
      </c>
      <c r="AT171" s="152" t="s">
        <v>131</v>
      </c>
      <c r="AU171" s="152" t="s">
        <v>136</v>
      </c>
      <c r="AY171" s="6" t="s">
        <v>126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6" t="s">
        <v>87</v>
      </c>
      <c r="BK171" s="153">
        <f t="shared" si="19"/>
        <v>0</v>
      </c>
      <c r="BL171" s="6" t="s">
        <v>135</v>
      </c>
      <c r="BM171" s="152" t="s">
        <v>284</v>
      </c>
    </row>
    <row r="172" spans="2:65" s="18" customFormat="1" ht="37.9" customHeight="1">
      <c r="B172" s="139"/>
      <c r="C172" s="140" t="s">
        <v>285</v>
      </c>
      <c r="D172" s="140" t="s">
        <v>131</v>
      </c>
      <c r="E172" s="141" t="s">
        <v>286</v>
      </c>
      <c r="F172" s="142" t="s">
        <v>287</v>
      </c>
      <c r="G172" s="143" t="s">
        <v>148</v>
      </c>
      <c r="H172" s="144">
        <v>2</v>
      </c>
      <c r="I172" s="145"/>
      <c r="J172" s="146">
        <f t="shared" si="10"/>
        <v>0</v>
      </c>
      <c r="K172" s="147"/>
      <c r="L172" s="19"/>
      <c r="M172" s="148"/>
      <c r="N172" s="149" t="s">
        <v>40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135</v>
      </c>
      <c r="AT172" s="152" t="s">
        <v>131</v>
      </c>
      <c r="AU172" s="152" t="s">
        <v>136</v>
      </c>
      <c r="AY172" s="6" t="s">
        <v>126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6" t="s">
        <v>87</v>
      </c>
      <c r="BK172" s="153">
        <f t="shared" si="19"/>
        <v>0</v>
      </c>
      <c r="BL172" s="6" t="s">
        <v>135</v>
      </c>
      <c r="BM172" s="152" t="s">
        <v>288</v>
      </c>
    </row>
    <row r="173" spans="2:65" s="18" customFormat="1" ht="24.2" customHeight="1">
      <c r="B173" s="139"/>
      <c r="C173" s="140" t="s">
        <v>289</v>
      </c>
      <c r="D173" s="140" t="s">
        <v>131</v>
      </c>
      <c r="E173" s="141" t="s">
        <v>290</v>
      </c>
      <c r="F173" s="142" t="s">
        <v>291</v>
      </c>
      <c r="G173" s="143" t="s">
        <v>140</v>
      </c>
      <c r="H173" s="144">
        <v>3</v>
      </c>
      <c r="I173" s="145"/>
      <c r="J173" s="146">
        <f t="shared" si="10"/>
        <v>0</v>
      </c>
      <c r="K173" s="147"/>
      <c r="L173" s="19"/>
      <c r="M173" s="148"/>
      <c r="N173" s="149" t="s">
        <v>40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135</v>
      </c>
      <c r="AT173" s="152" t="s">
        <v>131</v>
      </c>
      <c r="AU173" s="152" t="s">
        <v>136</v>
      </c>
      <c r="AY173" s="6" t="s">
        <v>126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6" t="s">
        <v>87</v>
      </c>
      <c r="BK173" s="153">
        <f t="shared" si="19"/>
        <v>0</v>
      </c>
      <c r="BL173" s="6" t="s">
        <v>135</v>
      </c>
      <c r="BM173" s="152" t="s">
        <v>292</v>
      </c>
    </row>
    <row r="174" spans="2:65" s="18" customFormat="1" ht="37.9" customHeight="1">
      <c r="B174" s="139"/>
      <c r="C174" s="140" t="s">
        <v>293</v>
      </c>
      <c r="D174" s="140" t="s">
        <v>131</v>
      </c>
      <c r="E174" s="141" t="s">
        <v>294</v>
      </c>
      <c r="F174" s="142" t="s">
        <v>295</v>
      </c>
      <c r="G174" s="143" t="s">
        <v>148</v>
      </c>
      <c r="H174" s="144">
        <v>6</v>
      </c>
      <c r="I174" s="145"/>
      <c r="J174" s="146">
        <f t="shared" si="10"/>
        <v>0</v>
      </c>
      <c r="K174" s="147"/>
      <c r="L174" s="19"/>
      <c r="M174" s="148"/>
      <c r="N174" s="149" t="s">
        <v>40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135</v>
      </c>
      <c r="AT174" s="152" t="s">
        <v>131</v>
      </c>
      <c r="AU174" s="152" t="s">
        <v>136</v>
      </c>
      <c r="AY174" s="6" t="s">
        <v>126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6" t="s">
        <v>87</v>
      </c>
      <c r="BK174" s="153">
        <f t="shared" si="19"/>
        <v>0</v>
      </c>
      <c r="BL174" s="6" t="s">
        <v>135</v>
      </c>
      <c r="BM174" s="152" t="s">
        <v>296</v>
      </c>
    </row>
    <row r="175" spans="2:65" s="18" customFormat="1" ht="37.9" customHeight="1">
      <c r="B175" s="139"/>
      <c r="C175" s="140" t="s">
        <v>297</v>
      </c>
      <c r="D175" s="140" t="s">
        <v>131</v>
      </c>
      <c r="E175" s="141" t="s">
        <v>298</v>
      </c>
      <c r="F175" s="142" t="s">
        <v>299</v>
      </c>
      <c r="G175" s="143" t="s">
        <v>148</v>
      </c>
      <c r="H175" s="144">
        <v>1</v>
      </c>
      <c r="I175" s="145"/>
      <c r="J175" s="146">
        <f t="shared" si="10"/>
        <v>0</v>
      </c>
      <c r="K175" s="147"/>
      <c r="L175" s="19"/>
      <c r="M175" s="148"/>
      <c r="N175" s="149" t="s">
        <v>40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135</v>
      </c>
      <c r="AT175" s="152" t="s">
        <v>131</v>
      </c>
      <c r="AU175" s="152" t="s">
        <v>136</v>
      </c>
      <c r="AY175" s="6" t="s">
        <v>126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6" t="s">
        <v>87</v>
      </c>
      <c r="BK175" s="153">
        <f t="shared" si="19"/>
        <v>0</v>
      </c>
      <c r="BL175" s="6" t="s">
        <v>135</v>
      </c>
      <c r="BM175" s="152" t="s">
        <v>300</v>
      </c>
    </row>
    <row r="176" spans="2:65" s="18" customFormat="1" ht="24.2" customHeight="1">
      <c r="B176" s="139"/>
      <c r="C176" s="140" t="s">
        <v>301</v>
      </c>
      <c r="D176" s="140" t="s">
        <v>131</v>
      </c>
      <c r="E176" s="141" t="s">
        <v>302</v>
      </c>
      <c r="F176" s="142" t="s">
        <v>303</v>
      </c>
      <c r="G176" s="143" t="s">
        <v>148</v>
      </c>
      <c r="H176" s="144">
        <v>3</v>
      </c>
      <c r="I176" s="145"/>
      <c r="J176" s="146">
        <f t="shared" si="10"/>
        <v>0</v>
      </c>
      <c r="K176" s="147"/>
      <c r="L176" s="19"/>
      <c r="M176" s="148"/>
      <c r="N176" s="149" t="s">
        <v>40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135</v>
      </c>
      <c r="AT176" s="152" t="s">
        <v>131</v>
      </c>
      <c r="AU176" s="152" t="s">
        <v>136</v>
      </c>
      <c r="AY176" s="6" t="s">
        <v>126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6" t="s">
        <v>87</v>
      </c>
      <c r="BK176" s="153">
        <f t="shared" si="19"/>
        <v>0</v>
      </c>
      <c r="BL176" s="6" t="s">
        <v>135</v>
      </c>
      <c r="BM176" s="152" t="s">
        <v>304</v>
      </c>
    </row>
    <row r="177" spans="2:65" s="18" customFormat="1" ht="37.9" customHeight="1">
      <c r="B177" s="139"/>
      <c r="C177" s="140" t="s">
        <v>305</v>
      </c>
      <c r="D177" s="140" t="s">
        <v>131</v>
      </c>
      <c r="E177" s="141" t="s">
        <v>306</v>
      </c>
      <c r="F177" s="142" t="s">
        <v>307</v>
      </c>
      <c r="G177" s="143" t="s">
        <v>148</v>
      </c>
      <c r="H177" s="144">
        <v>5</v>
      </c>
      <c r="I177" s="145"/>
      <c r="J177" s="146">
        <f t="shared" si="10"/>
        <v>0</v>
      </c>
      <c r="K177" s="147"/>
      <c r="L177" s="19"/>
      <c r="M177" s="148"/>
      <c r="N177" s="149" t="s">
        <v>40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135</v>
      </c>
      <c r="AT177" s="152" t="s">
        <v>131</v>
      </c>
      <c r="AU177" s="152" t="s">
        <v>136</v>
      </c>
      <c r="AY177" s="6" t="s">
        <v>126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6" t="s">
        <v>87</v>
      </c>
      <c r="BK177" s="153">
        <f t="shared" si="19"/>
        <v>0</v>
      </c>
      <c r="BL177" s="6" t="s">
        <v>135</v>
      </c>
      <c r="BM177" s="152" t="s">
        <v>308</v>
      </c>
    </row>
    <row r="178" spans="2:65" s="18" customFormat="1" ht="24.2" customHeight="1">
      <c r="B178" s="139"/>
      <c r="C178" s="140" t="s">
        <v>309</v>
      </c>
      <c r="D178" s="140" t="s">
        <v>131</v>
      </c>
      <c r="E178" s="141" t="s">
        <v>310</v>
      </c>
      <c r="F178" s="142" t="s">
        <v>311</v>
      </c>
      <c r="G178" s="143" t="s">
        <v>148</v>
      </c>
      <c r="H178" s="144">
        <v>5</v>
      </c>
      <c r="I178" s="145"/>
      <c r="J178" s="146">
        <f t="shared" si="10"/>
        <v>0</v>
      </c>
      <c r="K178" s="147"/>
      <c r="L178" s="19"/>
      <c r="M178" s="148"/>
      <c r="N178" s="149" t="s">
        <v>40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135</v>
      </c>
      <c r="AT178" s="152" t="s">
        <v>131</v>
      </c>
      <c r="AU178" s="152" t="s">
        <v>136</v>
      </c>
      <c r="AY178" s="6" t="s">
        <v>126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6" t="s">
        <v>87</v>
      </c>
      <c r="BK178" s="153">
        <f t="shared" si="19"/>
        <v>0</v>
      </c>
      <c r="BL178" s="6" t="s">
        <v>135</v>
      </c>
      <c r="BM178" s="152" t="s">
        <v>312</v>
      </c>
    </row>
    <row r="179" spans="2:65" s="126" customFormat="1" ht="20.85" customHeight="1">
      <c r="B179" s="127"/>
      <c r="D179" s="128" t="s">
        <v>73</v>
      </c>
      <c r="E179" s="137" t="s">
        <v>313</v>
      </c>
      <c r="F179" s="137" t="s">
        <v>314</v>
      </c>
      <c r="I179" s="130"/>
      <c r="J179" s="138">
        <f>BK179</f>
        <v>0</v>
      </c>
      <c r="L179" s="127"/>
      <c r="M179" s="132"/>
      <c r="P179" s="133">
        <f>SUM(P180:P185)</f>
        <v>0</v>
      </c>
      <c r="R179" s="133">
        <f>SUM(R180:R185)</f>
        <v>4.8174999999999996E-2</v>
      </c>
      <c r="T179" s="134">
        <f>SUM(T180:T185)</f>
        <v>0</v>
      </c>
      <c r="AR179" s="128" t="s">
        <v>81</v>
      </c>
      <c r="AT179" s="135" t="s">
        <v>73</v>
      </c>
      <c r="AU179" s="135" t="s">
        <v>87</v>
      </c>
      <c r="AY179" s="128" t="s">
        <v>126</v>
      </c>
      <c r="BK179" s="136">
        <f>SUM(BK180:BK185)</f>
        <v>0</v>
      </c>
    </row>
    <row r="180" spans="2:65" s="18" customFormat="1" ht="16.5" customHeight="1">
      <c r="B180" s="139"/>
      <c r="C180" s="140" t="s">
        <v>315</v>
      </c>
      <c r="D180" s="140" t="s">
        <v>131</v>
      </c>
      <c r="E180" s="141" t="s">
        <v>316</v>
      </c>
      <c r="F180" s="142" t="s">
        <v>317</v>
      </c>
      <c r="G180" s="143" t="s">
        <v>318</v>
      </c>
      <c r="H180" s="144">
        <v>32.5</v>
      </c>
      <c r="I180" s="145"/>
      <c r="J180" s="146">
        <f t="shared" ref="J180:J185" si="20">ROUND(I180*H180,2)</f>
        <v>0</v>
      </c>
      <c r="K180" s="147"/>
      <c r="L180" s="19"/>
      <c r="M180" s="148"/>
      <c r="N180" s="149" t="s">
        <v>40</v>
      </c>
      <c r="P180" s="150">
        <f t="shared" ref="P180:P185" si="21">O180*H180</f>
        <v>0</v>
      </c>
      <c r="Q180" s="150">
        <v>1.9000000000000001E-4</v>
      </c>
      <c r="R180" s="150">
        <f t="shared" ref="R180:R185" si="22">Q180*H180</f>
        <v>6.1749999999999999E-3</v>
      </c>
      <c r="S180" s="150">
        <v>0</v>
      </c>
      <c r="T180" s="151">
        <f t="shared" ref="T180:T185" si="23">S180*H180</f>
        <v>0</v>
      </c>
      <c r="AR180" s="152" t="s">
        <v>145</v>
      </c>
      <c r="AT180" s="152" t="s">
        <v>131</v>
      </c>
      <c r="AU180" s="152" t="s">
        <v>136</v>
      </c>
      <c r="AY180" s="6" t="s">
        <v>126</v>
      </c>
      <c r="BE180" s="153">
        <f t="shared" ref="BE180:BE185" si="24">IF(N180="základná",J180,0)</f>
        <v>0</v>
      </c>
      <c r="BF180" s="153">
        <f t="shared" ref="BF180:BF185" si="25">IF(N180="znížená",J180,0)</f>
        <v>0</v>
      </c>
      <c r="BG180" s="153">
        <f t="shared" ref="BG180:BG185" si="26">IF(N180="zákl. prenesená",J180,0)</f>
        <v>0</v>
      </c>
      <c r="BH180" s="153">
        <f t="shared" ref="BH180:BH185" si="27">IF(N180="zníž. prenesená",J180,0)</f>
        <v>0</v>
      </c>
      <c r="BI180" s="153">
        <f t="shared" ref="BI180:BI185" si="28">IF(N180="nulová",J180,0)</f>
        <v>0</v>
      </c>
      <c r="BJ180" s="6" t="s">
        <v>87</v>
      </c>
      <c r="BK180" s="153">
        <f t="shared" ref="BK180:BK185" si="29">ROUND(I180*H180,2)</f>
        <v>0</v>
      </c>
      <c r="BL180" s="6" t="s">
        <v>145</v>
      </c>
      <c r="BM180" s="152" t="s">
        <v>319</v>
      </c>
    </row>
    <row r="181" spans="2:65" s="18" customFormat="1" ht="21.75" customHeight="1">
      <c r="B181" s="139"/>
      <c r="C181" s="155" t="s">
        <v>320</v>
      </c>
      <c r="D181" s="155" t="s">
        <v>124</v>
      </c>
      <c r="E181" s="156" t="s">
        <v>321</v>
      </c>
      <c r="F181" s="157" t="s">
        <v>322</v>
      </c>
      <c r="G181" s="158" t="s">
        <v>148</v>
      </c>
      <c r="H181" s="159">
        <v>1</v>
      </c>
      <c r="I181" s="160"/>
      <c r="J181" s="161">
        <f t="shared" si="20"/>
        <v>0</v>
      </c>
      <c r="K181" s="162"/>
      <c r="L181" s="163"/>
      <c r="M181" s="164"/>
      <c r="N181" s="165" t="s">
        <v>40</v>
      </c>
      <c r="P181" s="150">
        <f t="shared" si="21"/>
        <v>0</v>
      </c>
      <c r="Q181" s="150">
        <v>1.2E-2</v>
      </c>
      <c r="R181" s="150">
        <f t="shared" si="22"/>
        <v>1.2E-2</v>
      </c>
      <c r="S181" s="150">
        <v>0</v>
      </c>
      <c r="T181" s="151">
        <f t="shared" si="23"/>
        <v>0</v>
      </c>
      <c r="AR181" s="152" t="s">
        <v>162</v>
      </c>
      <c r="AT181" s="152" t="s">
        <v>124</v>
      </c>
      <c r="AU181" s="152" t="s">
        <v>136</v>
      </c>
      <c r="AY181" s="6" t="s">
        <v>126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6" t="s">
        <v>87</v>
      </c>
      <c r="BK181" s="153">
        <f t="shared" si="29"/>
        <v>0</v>
      </c>
      <c r="BL181" s="6" t="s">
        <v>145</v>
      </c>
      <c r="BM181" s="152" t="s">
        <v>323</v>
      </c>
    </row>
    <row r="182" spans="2:65" s="18" customFormat="1" ht="24.2" customHeight="1">
      <c r="B182" s="139"/>
      <c r="C182" s="155" t="s">
        <v>324</v>
      </c>
      <c r="D182" s="155" t="s">
        <v>124</v>
      </c>
      <c r="E182" s="156" t="s">
        <v>325</v>
      </c>
      <c r="F182" s="157" t="s">
        <v>326</v>
      </c>
      <c r="G182" s="158" t="s">
        <v>318</v>
      </c>
      <c r="H182" s="159">
        <v>30</v>
      </c>
      <c r="I182" s="160"/>
      <c r="J182" s="161">
        <f t="shared" si="20"/>
        <v>0</v>
      </c>
      <c r="K182" s="162"/>
      <c r="L182" s="163"/>
      <c r="M182" s="164"/>
      <c r="N182" s="165" t="s">
        <v>40</v>
      </c>
      <c r="P182" s="150">
        <f t="shared" si="21"/>
        <v>0</v>
      </c>
      <c r="Q182" s="150">
        <v>1E-3</v>
      </c>
      <c r="R182" s="150">
        <f t="shared" si="22"/>
        <v>0.03</v>
      </c>
      <c r="S182" s="150">
        <v>0</v>
      </c>
      <c r="T182" s="151">
        <f t="shared" si="23"/>
        <v>0</v>
      </c>
      <c r="AR182" s="152" t="s">
        <v>162</v>
      </c>
      <c r="AT182" s="152" t="s">
        <v>124</v>
      </c>
      <c r="AU182" s="152" t="s">
        <v>136</v>
      </c>
      <c r="AY182" s="6" t="s">
        <v>126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6" t="s">
        <v>87</v>
      </c>
      <c r="BK182" s="153">
        <f t="shared" si="29"/>
        <v>0</v>
      </c>
      <c r="BL182" s="6" t="s">
        <v>145</v>
      </c>
      <c r="BM182" s="152" t="s">
        <v>327</v>
      </c>
    </row>
    <row r="183" spans="2:65" s="18" customFormat="1" ht="24.2" customHeight="1">
      <c r="B183" s="139"/>
      <c r="C183" s="140" t="s">
        <v>328</v>
      </c>
      <c r="D183" s="140" t="s">
        <v>131</v>
      </c>
      <c r="E183" s="141" t="s">
        <v>329</v>
      </c>
      <c r="F183" s="142" t="s">
        <v>330</v>
      </c>
      <c r="G183" s="143" t="s">
        <v>148</v>
      </c>
      <c r="H183" s="144">
        <v>2</v>
      </c>
      <c r="I183" s="145"/>
      <c r="J183" s="146">
        <f t="shared" si="20"/>
        <v>0</v>
      </c>
      <c r="K183" s="147"/>
      <c r="L183" s="19"/>
      <c r="M183" s="148"/>
      <c r="N183" s="149" t="s">
        <v>40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145</v>
      </c>
      <c r="AT183" s="152" t="s">
        <v>131</v>
      </c>
      <c r="AU183" s="152" t="s">
        <v>136</v>
      </c>
      <c r="AY183" s="6" t="s">
        <v>126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6" t="s">
        <v>87</v>
      </c>
      <c r="BK183" s="153">
        <f t="shared" si="29"/>
        <v>0</v>
      </c>
      <c r="BL183" s="6" t="s">
        <v>145</v>
      </c>
      <c r="BM183" s="152" t="s">
        <v>331</v>
      </c>
    </row>
    <row r="184" spans="2:65" s="18" customFormat="1" ht="24.2" customHeight="1">
      <c r="B184" s="139"/>
      <c r="C184" s="140" t="s">
        <v>332</v>
      </c>
      <c r="D184" s="140" t="s">
        <v>131</v>
      </c>
      <c r="E184" s="141" t="s">
        <v>333</v>
      </c>
      <c r="F184" s="142" t="s">
        <v>334</v>
      </c>
      <c r="G184" s="143" t="s">
        <v>148</v>
      </c>
      <c r="H184" s="144">
        <v>2</v>
      </c>
      <c r="I184" s="145"/>
      <c r="J184" s="146">
        <f t="shared" si="20"/>
        <v>0</v>
      </c>
      <c r="K184" s="147"/>
      <c r="L184" s="19"/>
      <c r="M184" s="148"/>
      <c r="N184" s="149" t="s">
        <v>40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145</v>
      </c>
      <c r="AT184" s="152" t="s">
        <v>131</v>
      </c>
      <c r="AU184" s="152" t="s">
        <v>136</v>
      </c>
      <c r="AY184" s="6" t="s">
        <v>126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6" t="s">
        <v>87</v>
      </c>
      <c r="BK184" s="153">
        <f t="shared" si="29"/>
        <v>0</v>
      </c>
      <c r="BL184" s="6" t="s">
        <v>145</v>
      </c>
      <c r="BM184" s="152" t="s">
        <v>335</v>
      </c>
    </row>
    <row r="185" spans="2:65" s="18" customFormat="1" ht="49.15" customHeight="1">
      <c r="B185" s="139"/>
      <c r="C185" s="140" t="s">
        <v>336</v>
      </c>
      <c r="D185" s="140" t="s">
        <v>131</v>
      </c>
      <c r="E185" s="141" t="s">
        <v>337</v>
      </c>
      <c r="F185" s="142" t="s">
        <v>338</v>
      </c>
      <c r="G185" s="143" t="s">
        <v>148</v>
      </c>
      <c r="H185" s="144">
        <v>4</v>
      </c>
      <c r="I185" s="145"/>
      <c r="J185" s="146">
        <f t="shared" si="20"/>
        <v>0</v>
      </c>
      <c r="K185" s="147"/>
      <c r="L185" s="19"/>
      <c r="M185" s="148"/>
      <c r="N185" s="149" t="s">
        <v>40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145</v>
      </c>
      <c r="AT185" s="152" t="s">
        <v>131</v>
      </c>
      <c r="AU185" s="152" t="s">
        <v>136</v>
      </c>
      <c r="AY185" s="6" t="s">
        <v>126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6" t="s">
        <v>87</v>
      </c>
      <c r="BK185" s="153">
        <f t="shared" si="29"/>
        <v>0</v>
      </c>
      <c r="BL185" s="6" t="s">
        <v>145</v>
      </c>
      <c r="BM185" s="152" t="s">
        <v>339</v>
      </c>
    </row>
    <row r="186" spans="2:65" s="126" customFormat="1" ht="20.85" customHeight="1">
      <c r="B186" s="127"/>
      <c r="D186" s="128" t="s">
        <v>73</v>
      </c>
      <c r="E186" s="137" t="s">
        <v>340</v>
      </c>
      <c r="F186" s="137" t="s">
        <v>341</v>
      </c>
      <c r="I186" s="130"/>
      <c r="J186" s="138">
        <f>BK186</f>
        <v>0</v>
      </c>
      <c r="L186" s="127"/>
      <c r="M186" s="132"/>
      <c r="P186" s="133">
        <f>SUM(P187:P190)</f>
        <v>0</v>
      </c>
      <c r="R186" s="133">
        <f>SUM(R187:R190)</f>
        <v>0</v>
      </c>
      <c r="T186" s="134">
        <f>SUM(T187:T190)</f>
        <v>0.04</v>
      </c>
      <c r="AR186" s="128" t="s">
        <v>81</v>
      </c>
      <c r="AT186" s="135" t="s">
        <v>73</v>
      </c>
      <c r="AU186" s="135" t="s">
        <v>87</v>
      </c>
      <c r="AY186" s="128" t="s">
        <v>126</v>
      </c>
      <c r="BK186" s="136">
        <f>SUM(BK187:BK190)</f>
        <v>0</v>
      </c>
    </row>
    <row r="187" spans="2:65" s="18" customFormat="1" ht="16.5" customHeight="1">
      <c r="B187" s="139"/>
      <c r="C187" s="140" t="s">
        <v>342</v>
      </c>
      <c r="D187" s="140" t="s">
        <v>131</v>
      </c>
      <c r="E187" s="141" t="s">
        <v>343</v>
      </c>
      <c r="F187" s="142" t="s">
        <v>344</v>
      </c>
      <c r="G187" s="143" t="s">
        <v>318</v>
      </c>
      <c r="H187" s="144">
        <v>1.9E-2</v>
      </c>
      <c r="I187" s="145"/>
      <c r="J187" s="146">
        <f>ROUND(I187*H187,2)</f>
        <v>0</v>
      </c>
      <c r="K187" s="147"/>
      <c r="L187" s="19"/>
      <c r="M187" s="148"/>
      <c r="N187" s="149" t="s">
        <v>40</v>
      </c>
      <c r="P187" s="150">
        <f>O187*H187</f>
        <v>0</v>
      </c>
      <c r="Q187" s="150">
        <v>0</v>
      </c>
      <c r="R187" s="150">
        <f>Q187*H187</f>
        <v>0</v>
      </c>
      <c r="S187" s="150">
        <v>0</v>
      </c>
      <c r="T187" s="151">
        <f>S187*H187</f>
        <v>0</v>
      </c>
      <c r="AR187" s="152" t="s">
        <v>145</v>
      </c>
      <c r="AT187" s="152" t="s">
        <v>131</v>
      </c>
      <c r="AU187" s="152" t="s">
        <v>136</v>
      </c>
      <c r="AY187" s="6" t="s">
        <v>126</v>
      </c>
      <c r="BE187" s="153">
        <f>IF(N187="základná",J187,0)</f>
        <v>0</v>
      </c>
      <c r="BF187" s="153">
        <f>IF(N187="znížená",J187,0)</f>
        <v>0</v>
      </c>
      <c r="BG187" s="153">
        <f>IF(N187="zákl. prenesená",J187,0)</f>
        <v>0</v>
      </c>
      <c r="BH187" s="153">
        <f>IF(N187="zníž. prenesená",J187,0)</f>
        <v>0</v>
      </c>
      <c r="BI187" s="153">
        <f>IF(N187="nulová",J187,0)</f>
        <v>0</v>
      </c>
      <c r="BJ187" s="6" t="s">
        <v>87</v>
      </c>
      <c r="BK187" s="153">
        <f>ROUND(I187*H187,2)</f>
        <v>0</v>
      </c>
      <c r="BL187" s="6" t="s">
        <v>145</v>
      </c>
      <c r="BM187" s="152" t="s">
        <v>345</v>
      </c>
    </row>
    <row r="188" spans="2:65" s="18" customFormat="1" ht="16.5" customHeight="1">
      <c r="B188" s="139"/>
      <c r="C188" s="140" t="s">
        <v>346</v>
      </c>
      <c r="D188" s="140" t="s">
        <v>131</v>
      </c>
      <c r="E188" s="141" t="s">
        <v>347</v>
      </c>
      <c r="F188" s="142" t="s">
        <v>348</v>
      </c>
      <c r="G188" s="143" t="s">
        <v>177</v>
      </c>
      <c r="H188" s="144">
        <v>4</v>
      </c>
      <c r="I188" s="145"/>
      <c r="J188" s="146">
        <f>ROUND(I188*H188,2)</f>
        <v>0</v>
      </c>
      <c r="K188" s="147"/>
      <c r="L188" s="19"/>
      <c r="M188" s="148"/>
      <c r="N188" s="149" t="s">
        <v>40</v>
      </c>
      <c r="P188" s="150">
        <f>O188*H188</f>
        <v>0</v>
      </c>
      <c r="Q188" s="150">
        <v>0</v>
      </c>
      <c r="R188" s="150">
        <f>Q188*H188</f>
        <v>0</v>
      </c>
      <c r="S188" s="150">
        <v>0.01</v>
      </c>
      <c r="T188" s="151">
        <f>S188*H188</f>
        <v>0.04</v>
      </c>
      <c r="AR188" s="152" t="s">
        <v>195</v>
      </c>
      <c r="AT188" s="152" t="s">
        <v>131</v>
      </c>
      <c r="AU188" s="152" t="s">
        <v>136</v>
      </c>
      <c r="AY188" s="6" t="s">
        <v>126</v>
      </c>
      <c r="BE188" s="153">
        <f>IF(N188="základná",J188,0)</f>
        <v>0</v>
      </c>
      <c r="BF188" s="153">
        <f>IF(N188="znížená",J188,0)</f>
        <v>0</v>
      </c>
      <c r="BG188" s="153">
        <f>IF(N188="zákl. prenesená",J188,0)</f>
        <v>0</v>
      </c>
      <c r="BH188" s="153">
        <f>IF(N188="zníž. prenesená",J188,0)</f>
        <v>0</v>
      </c>
      <c r="BI188" s="153">
        <f>IF(N188="nulová",J188,0)</f>
        <v>0</v>
      </c>
      <c r="BJ188" s="6" t="s">
        <v>87</v>
      </c>
      <c r="BK188" s="153">
        <f>ROUND(I188*H188,2)</f>
        <v>0</v>
      </c>
      <c r="BL188" s="6" t="s">
        <v>195</v>
      </c>
      <c r="BM188" s="152" t="s">
        <v>349</v>
      </c>
    </row>
    <row r="189" spans="2:65" s="18" customFormat="1" ht="21.75" customHeight="1">
      <c r="B189" s="139"/>
      <c r="C189" s="140" t="s">
        <v>350</v>
      </c>
      <c r="D189" s="140" t="s">
        <v>131</v>
      </c>
      <c r="E189" s="141" t="s">
        <v>351</v>
      </c>
      <c r="F189" s="142" t="s">
        <v>352</v>
      </c>
      <c r="G189" s="143" t="s">
        <v>353</v>
      </c>
      <c r="H189" s="144">
        <v>5.8999999999999997E-2</v>
      </c>
      <c r="I189" s="145"/>
      <c r="J189" s="146">
        <f>ROUND(I189*H189,2)</f>
        <v>0</v>
      </c>
      <c r="K189" s="147"/>
      <c r="L189" s="19"/>
      <c r="M189" s="148"/>
      <c r="N189" s="149" t="s">
        <v>40</v>
      </c>
      <c r="P189" s="150">
        <f>O189*H189</f>
        <v>0</v>
      </c>
      <c r="Q189" s="150">
        <v>0</v>
      </c>
      <c r="R189" s="150">
        <f>Q189*H189</f>
        <v>0</v>
      </c>
      <c r="S189" s="150">
        <v>0</v>
      </c>
      <c r="T189" s="151">
        <f>S189*H189</f>
        <v>0</v>
      </c>
      <c r="AR189" s="152" t="s">
        <v>145</v>
      </c>
      <c r="AT189" s="152" t="s">
        <v>131</v>
      </c>
      <c r="AU189" s="152" t="s">
        <v>136</v>
      </c>
      <c r="AY189" s="6" t="s">
        <v>126</v>
      </c>
      <c r="BE189" s="153">
        <f>IF(N189="základná",J189,0)</f>
        <v>0</v>
      </c>
      <c r="BF189" s="153">
        <f>IF(N189="znížená",J189,0)</f>
        <v>0</v>
      </c>
      <c r="BG189" s="153">
        <f>IF(N189="zákl. prenesená",J189,0)</f>
        <v>0</v>
      </c>
      <c r="BH189" s="153">
        <f>IF(N189="zníž. prenesená",J189,0)</f>
        <v>0</v>
      </c>
      <c r="BI189" s="153">
        <f>IF(N189="nulová",J189,0)</f>
        <v>0</v>
      </c>
      <c r="BJ189" s="6" t="s">
        <v>87</v>
      </c>
      <c r="BK189" s="153">
        <f>ROUND(I189*H189,2)</f>
        <v>0</v>
      </c>
      <c r="BL189" s="6" t="s">
        <v>145</v>
      </c>
      <c r="BM189" s="152" t="s">
        <v>354</v>
      </c>
    </row>
    <row r="190" spans="2:65" s="18" customFormat="1" ht="33" customHeight="1">
      <c r="B190" s="139"/>
      <c r="C190" s="140" t="s">
        <v>355</v>
      </c>
      <c r="D190" s="140" t="s">
        <v>131</v>
      </c>
      <c r="E190" s="141" t="s">
        <v>356</v>
      </c>
      <c r="F190" s="142" t="s">
        <v>357</v>
      </c>
      <c r="G190" s="143" t="s">
        <v>353</v>
      </c>
      <c r="H190" s="144">
        <v>0.04</v>
      </c>
      <c r="I190" s="145"/>
      <c r="J190" s="146">
        <f>ROUND(I190*H190,2)</f>
        <v>0</v>
      </c>
      <c r="K190" s="147"/>
      <c r="L190" s="19"/>
      <c r="M190" s="148"/>
      <c r="N190" s="149" t="s">
        <v>40</v>
      </c>
      <c r="P190" s="150">
        <f>O190*H190</f>
        <v>0</v>
      </c>
      <c r="Q190" s="150">
        <v>0</v>
      </c>
      <c r="R190" s="150">
        <f>Q190*H190</f>
        <v>0</v>
      </c>
      <c r="S190" s="150">
        <v>0</v>
      </c>
      <c r="T190" s="151">
        <f>S190*H190</f>
        <v>0</v>
      </c>
      <c r="AR190" s="152" t="s">
        <v>145</v>
      </c>
      <c r="AT190" s="152" t="s">
        <v>131</v>
      </c>
      <c r="AU190" s="152" t="s">
        <v>136</v>
      </c>
      <c r="AY190" s="6" t="s">
        <v>126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6" t="s">
        <v>87</v>
      </c>
      <c r="BK190" s="153">
        <f>ROUND(I190*H190,2)</f>
        <v>0</v>
      </c>
      <c r="BL190" s="6" t="s">
        <v>145</v>
      </c>
      <c r="BM190" s="152" t="s">
        <v>358</v>
      </c>
    </row>
    <row r="191" spans="2:65" s="126" customFormat="1" ht="20.85" customHeight="1">
      <c r="B191" s="127"/>
      <c r="D191" s="128" t="s">
        <v>73</v>
      </c>
      <c r="E191" s="137" t="s">
        <v>359</v>
      </c>
      <c r="F191" s="137" t="s">
        <v>360</v>
      </c>
      <c r="I191" s="130"/>
      <c r="J191" s="138">
        <f>BK191</f>
        <v>0</v>
      </c>
      <c r="L191" s="127"/>
      <c r="M191" s="132"/>
      <c r="P191" s="133">
        <f>SUM(P192:P202)</f>
        <v>0</v>
      </c>
      <c r="R191" s="133">
        <f>SUM(R192:R202)</f>
        <v>0.11118000000000001</v>
      </c>
      <c r="T191" s="134">
        <f>SUM(T192:T202)</f>
        <v>0</v>
      </c>
      <c r="AR191" s="128" t="s">
        <v>87</v>
      </c>
      <c r="AT191" s="135" t="s">
        <v>73</v>
      </c>
      <c r="AU191" s="135" t="s">
        <v>87</v>
      </c>
      <c r="AY191" s="128" t="s">
        <v>126</v>
      </c>
      <c r="BK191" s="136">
        <f>SUM(BK192:BK202)</f>
        <v>0</v>
      </c>
    </row>
    <row r="192" spans="2:65" s="18" customFormat="1" ht="24.2" customHeight="1">
      <c r="B192" s="139"/>
      <c r="C192" s="140" t="s">
        <v>361</v>
      </c>
      <c r="D192" s="140" t="s">
        <v>131</v>
      </c>
      <c r="E192" s="141" t="s">
        <v>362</v>
      </c>
      <c r="F192" s="142" t="s">
        <v>363</v>
      </c>
      <c r="G192" s="143" t="s">
        <v>177</v>
      </c>
      <c r="H192" s="144">
        <v>13</v>
      </c>
      <c r="I192" s="145"/>
      <c r="J192" s="146">
        <f t="shared" ref="J192:J202" si="30">ROUND(I192*H192,2)</f>
        <v>0</v>
      </c>
      <c r="K192" s="147"/>
      <c r="L192" s="19"/>
      <c r="M192" s="148"/>
      <c r="N192" s="149" t="s">
        <v>40</v>
      </c>
      <c r="P192" s="150">
        <f t="shared" ref="P192:P202" si="31">O192*H192</f>
        <v>0</v>
      </c>
      <c r="Q192" s="150">
        <v>1E-4</v>
      </c>
      <c r="R192" s="150">
        <f t="shared" ref="R192:R202" si="32">Q192*H192</f>
        <v>1.3000000000000002E-3</v>
      </c>
      <c r="S192" s="150">
        <v>0</v>
      </c>
      <c r="T192" s="151">
        <f t="shared" ref="T192:T202" si="33">S192*H192</f>
        <v>0</v>
      </c>
      <c r="AR192" s="152" t="s">
        <v>195</v>
      </c>
      <c r="AT192" s="152" t="s">
        <v>131</v>
      </c>
      <c r="AU192" s="152" t="s">
        <v>136</v>
      </c>
      <c r="AY192" s="6" t="s">
        <v>126</v>
      </c>
      <c r="BE192" s="153">
        <f t="shared" ref="BE192:BE202" si="34">IF(N192="základná",J192,0)</f>
        <v>0</v>
      </c>
      <c r="BF192" s="153">
        <f t="shared" ref="BF192:BF202" si="35">IF(N192="znížená",J192,0)</f>
        <v>0</v>
      </c>
      <c r="BG192" s="153">
        <f t="shared" ref="BG192:BG202" si="36">IF(N192="zákl. prenesená",J192,0)</f>
        <v>0</v>
      </c>
      <c r="BH192" s="153">
        <f t="shared" ref="BH192:BH202" si="37">IF(N192="zníž. prenesená",J192,0)</f>
        <v>0</v>
      </c>
      <c r="BI192" s="153">
        <f t="shared" ref="BI192:BI202" si="38">IF(N192="nulová",J192,0)</f>
        <v>0</v>
      </c>
      <c r="BJ192" s="6" t="s">
        <v>87</v>
      </c>
      <c r="BK192" s="153">
        <f t="shared" ref="BK192:BK202" si="39">ROUND(I192*H192,2)</f>
        <v>0</v>
      </c>
      <c r="BL192" s="6" t="s">
        <v>195</v>
      </c>
      <c r="BM192" s="152" t="s">
        <v>364</v>
      </c>
    </row>
    <row r="193" spans="2:65" s="18" customFormat="1" ht="33" customHeight="1">
      <c r="B193" s="139"/>
      <c r="C193" s="155" t="s">
        <v>365</v>
      </c>
      <c r="D193" s="155" t="s">
        <v>124</v>
      </c>
      <c r="E193" s="156" t="s">
        <v>366</v>
      </c>
      <c r="F193" s="157" t="s">
        <v>367</v>
      </c>
      <c r="G193" s="158" t="s">
        <v>177</v>
      </c>
      <c r="H193" s="159">
        <v>1</v>
      </c>
      <c r="I193" s="160"/>
      <c r="J193" s="161">
        <f t="shared" si="30"/>
        <v>0</v>
      </c>
      <c r="K193" s="162"/>
      <c r="L193" s="163"/>
      <c r="M193" s="164"/>
      <c r="N193" s="165" t="s">
        <v>40</v>
      </c>
      <c r="P193" s="150">
        <f t="shared" si="31"/>
        <v>0</v>
      </c>
      <c r="Q193" s="150">
        <v>3.2000000000000002E-3</v>
      </c>
      <c r="R193" s="150">
        <f t="shared" si="32"/>
        <v>3.2000000000000002E-3</v>
      </c>
      <c r="S193" s="150">
        <v>0</v>
      </c>
      <c r="T193" s="151">
        <f t="shared" si="33"/>
        <v>0</v>
      </c>
      <c r="AR193" s="152" t="s">
        <v>257</v>
      </c>
      <c r="AT193" s="152" t="s">
        <v>124</v>
      </c>
      <c r="AU193" s="152" t="s">
        <v>136</v>
      </c>
      <c r="AY193" s="6" t="s">
        <v>126</v>
      </c>
      <c r="BE193" s="153">
        <f t="shared" si="34"/>
        <v>0</v>
      </c>
      <c r="BF193" s="153">
        <f t="shared" si="35"/>
        <v>0</v>
      </c>
      <c r="BG193" s="153">
        <f t="shared" si="36"/>
        <v>0</v>
      </c>
      <c r="BH193" s="153">
        <f t="shared" si="37"/>
        <v>0</v>
      </c>
      <c r="BI193" s="153">
        <f t="shared" si="38"/>
        <v>0</v>
      </c>
      <c r="BJ193" s="6" t="s">
        <v>87</v>
      </c>
      <c r="BK193" s="153">
        <f t="shared" si="39"/>
        <v>0</v>
      </c>
      <c r="BL193" s="6" t="s">
        <v>195</v>
      </c>
      <c r="BM193" s="152" t="s">
        <v>368</v>
      </c>
    </row>
    <row r="194" spans="2:65" s="18" customFormat="1" ht="33" customHeight="1">
      <c r="B194" s="139"/>
      <c r="C194" s="155" t="s">
        <v>369</v>
      </c>
      <c r="D194" s="155" t="s">
        <v>124</v>
      </c>
      <c r="E194" s="156" t="s">
        <v>370</v>
      </c>
      <c r="F194" s="157" t="s">
        <v>371</v>
      </c>
      <c r="G194" s="158" t="s">
        <v>177</v>
      </c>
      <c r="H194" s="159">
        <v>5</v>
      </c>
      <c r="I194" s="160"/>
      <c r="J194" s="161">
        <f t="shared" si="30"/>
        <v>0</v>
      </c>
      <c r="K194" s="162"/>
      <c r="L194" s="163"/>
      <c r="M194" s="164"/>
      <c r="N194" s="165" t="s">
        <v>40</v>
      </c>
      <c r="P194" s="150">
        <f t="shared" si="31"/>
        <v>0</v>
      </c>
      <c r="Q194" s="150">
        <v>3.2000000000000002E-3</v>
      </c>
      <c r="R194" s="150">
        <f t="shared" si="32"/>
        <v>1.6E-2</v>
      </c>
      <c r="S194" s="150">
        <v>0</v>
      </c>
      <c r="T194" s="151">
        <f t="shared" si="33"/>
        <v>0</v>
      </c>
      <c r="AR194" s="152" t="s">
        <v>257</v>
      </c>
      <c r="AT194" s="152" t="s">
        <v>124</v>
      </c>
      <c r="AU194" s="152" t="s">
        <v>136</v>
      </c>
      <c r="AY194" s="6" t="s">
        <v>126</v>
      </c>
      <c r="BE194" s="153">
        <f t="shared" si="34"/>
        <v>0</v>
      </c>
      <c r="BF194" s="153">
        <f t="shared" si="35"/>
        <v>0</v>
      </c>
      <c r="BG194" s="153">
        <f t="shared" si="36"/>
        <v>0</v>
      </c>
      <c r="BH194" s="153">
        <f t="shared" si="37"/>
        <v>0</v>
      </c>
      <c r="BI194" s="153">
        <f t="shared" si="38"/>
        <v>0</v>
      </c>
      <c r="BJ194" s="6" t="s">
        <v>87</v>
      </c>
      <c r="BK194" s="153">
        <f t="shared" si="39"/>
        <v>0</v>
      </c>
      <c r="BL194" s="6" t="s">
        <v>195</v>
      </c>
      <c r="BM194" s="152" t="s">
        <v>372</v>
      </c>
    </row>
    <row r="195" spans="2:65" s="18" customFormat="1" ht="33" customHeight="1">
      <c r="B195" s="139"/>
      <c r="C195" s="155" t="s">
        <v>373</v>
      </c>
      <c r="D195" s="155" t="s">
        <v>124</v>
      </c>
      <c r="E195" s="156" t="s">
        <v>374</v>
      </c>
      <c r="F195" s="157" t="s">
        <v>375</v>
      </c>
      <c r="G195" s="158" t="s">
        <v>177</v>
      </c>
      <c r="H195" s="159">
        <v>5</v>
      </c>
      <c r="I195" s="160"/>
      <c r="J195" s="161">
        <f t="shared" si="30"/>
        <v>0</v>
      </c>
      <c r="K195" s="162"/>
      <c r="L195" s="163"/>
      <c r="M195" s="164"/>
      <c r="N195" s="165" t="s">
        <v>40</v>
      </c>
      <c r="P195" s="150">
        <f t="shared" si="31"/>
        <v>0</v>
      </c>
      <c r="Q195" s="150">
        <v>4.7999999999999996E-3</v>
      </c>
      <c r="R195" s="150">
        <f t="shared" si="32"/>
        <v>2.3999999999999997E-2</v>
      </c>
      <c r="S195" s="150">
        <v>0</v>
      </c>
      <c r="T195" s="151">
        <f t="shared" si="33"/>
        <v>0</v>
      </c>
      <c r="AR195" s="152" t="s">
        <v>257</v>
      </c>
      <c r="AT195" s="152" t="s">
        <v>124</v>
      </c>
      <c r="AU195" s="152" t="s">
        <v>136</v>
      </c>
      <c r="AY195" s="6" t="s">
        <v>126</v>
      </c>
      <c r="BE195" s="153">
        <f t="shared" si="34"/>
        <v>0</v>
      </c>
      <c r="BF195" s="153">
        <f t="shared" si="35"/>
        <v>0</v>
      </c>
      <c r="BG195" s="153">
        <f t="shared" si="36"/>
        <v>0</v>
      </c>
      <c r="BH195" s="153">
        <f t="shared" si="37"/>
        <v>0</v>
      </c>
      <c r="BI195" s="153">
        <f t="shared" si="38"/>
        <v>0</v>
      </c>
      <c r="BJ195" s="6" t="s">
        <v>87</v>
      </c>
      <c r="BK195" s="153">
        <f t="shared" si="39"/>
        <v>0</v>
      </c>
      <c r="BL195" s="6" t="s">
        <v>195</v>
      </c>
      <c r="BM195" s="152" t="s">
        <v>376</v>
      </c>
    </row>
    <row r="196" spans="2:65" s="18" customFormat="1" ht="33" customHeight="1">
      <c r="B196" s="139"/>
      <c r="C196" s="155" t="s">
        <v>377</v>
      </c>
      <c r="D196" s="155" t="s">
        <v>124</v>
      </c>
      <c r="E196" s="156" t="s">
        <v>378</v>
      </c>
      <c r="F196" s="157" t="s">
        <v>379</v>
      </c>
      <c r="G196" s="158" t="s">
        <v>177</v>
      </c>
      <c r="H196" s="159">
        <v>2</v>
      </c>
      <c r="I196" s="160"/>
      <c r="J196" s="161">
        <f t="shared" si="30"/>
        <v>0</v>
      </c>
      <c r="K196" s="162"/>
      <c r="L196" s="163"/>
      <c r="M196" s="164"/>
      <c r="N196" s="165" t="s">
        <v>40</v>
      </c>
      <c r="P196" s="150">
        <f t="shared" si="31"/>
        <v>0</v>
      </c>
      <c r="Q196" s="150">
        <v>6.4000000000000003E-3</v>
      </c>
      <c r="R196" s="150">
        <f t="shared" si="32"/>
        <v>1.2800000000000001E-2</v>
      </c>
      <c r="S196" s="150">
        <v>0</v>
      </c>
      <c r="T196" s="151">
        <f t="shared" si="33"/>
        <v>0</v>
      </c>
      <c r="AR196" s="152" t="s">
        <v>257</v>
      </c>
      <c r="AT196" s="152" t="s">
        <v>124</v>
      </c>
      <c r="AU196" s="152" t="s">
        <v>136</v>
      </c>
      <c r="AY196" s="6" t="s">
        <v>126</v>
      </c>
      <c r="BE196" s="153">
        <f t="shared" si="34"/>
        <v>0</v>
      </c>
      <c r="BF196" s="153">
        <f t="shared" si="35"/>
        <v>0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6" t="s">
        <v>87</v>
      </c>
      <c r="BK196" s="153">
        <f t="shared" si="39"/>
        <v>0</v>
      </c>
      <c r="BL196" s="6" t="s">
        <v>195</v>
      </c>
      <c r="BM196" s="152" t="s">
        <v>380</v>
      </c>
    </row>
    <row r="197" spans="2:65" s="18" customFormat="1" ht="24.2" customHeight="1">
      <c r="B197" s="139"/>
      <c r="C197" s="140" t="s">
        <v>381</v>
      </c>
      <c r="D197" s="140" t="s">
        <v>131</v>
      </c>
      <c r="E197" s="141" t="s">
        <v>382</v>
      </c>
      <c r="F197" s="142" t="s">
        <v>383</v>
      </c>
      <c r="G197" s="143" t="s">
        <v>177</v>
      </c>
      <c r="H197" s="144">
        <v>11</v>
      </c>
      <c r="I197" s="145"/>
      <c r="J197" s="146">
        <f t="shared" si="30"/>
        <v>0</v>
      </c>
      <c r="K197" s="147"/>
      <c r="L197" s="19"/>
      <c r="M197" s="148"/>
      <c r="N197" s="149" t="s">
        <v>40</v>
      </c>
      <c r="P197" s="150">
        <f t="shared" si="31"/>
        <v>0</v>
      </c>
      <c r="Q197" s="150">
        <v>8.0000000000000007E-5</v>
      </c>
      <c r="R197" s="150">
        <f t="shared" si="32"/>
        <v>8.8000000000000003E-4</v>
      </c>
      <c r="S197" s="150">
        <v>0</v>
      </c>
      <c r="T197" s="151">
        <f t="shared" si="33"/>
        <v>0</v>
      </c>
      <c r="AR197" s="152" t="s">
        <v>195</v>
      </c>
      <c r="AT197" s="152" t="s">
        <v>131</v>
      </c>
      <c r="AU197" s="152" t="s">
        <v>136</v>
      </c>
      <c r="AY197" s="6" t="s">
        <v>126</v>
      </c>
      <c r="BE197" s="153">
        <f t="shared" si="34"/>
        <v>0</v>
      </c>
      <c r="BF197" s="153">
        <f t="shared" si="35"/>
        <v>0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6" t="s">
        <v>87</v>
      </c>
      <c r="BK197" s="153">
        <f t="shared" si="39"/>
        <v>0</v>
      </c>
      <c r="BL197" s="6" t="s">
        <v>195</v>
      </c>
      <c r="BM197" s="152" t="s">
        <v>384</v>
      </c>
    </row>
    <row r="198" spans="2:65" s="18" customFormat="1" ht="24.2" customHeight="1">
      <c r="B198" s="139"/>
      <c r="C198" s="155" t="s">
        <v>385</v>
      </c>
      <c r="D198" s="155" t="s">
        <v>124</v>
      </c>
      <c r="E198" s="156" t="s">
        <v>386</v>
      </c>
      <c r="F198" s="157" t="s">
        <v>387</v>
      </c>
      <c r="G198" s="158" t="s">
        <v>353</v>
      </c>
      <c r="H198" s="159">
        <v>5.1999999999999998E-2</v>
      </c>
      <c r="I198" s="160"/>
      <c r="J198" s="161">
        <f t="shared" si="30"/>
        <v>0</v>
      </c>
      <c r="K198" s="162"/>
      <c r="L198" s="163"/>
      <c r="M198" s="164"/>
      <c r="N198" s="165" t="s">
        <v>40</v>
      </c>
      <c r="P198" s="150">
        <f t="shared" si="31"/>
        <v>0</v>
      </c>
      <c r="Q198" s="150">
        <v>1</v>
      </c>
      <c r="R198" s="150">
        <f t="shared" si="32"/>
        <v>5.1999999999999998E-2</v>
      </c>
      <c r="S198" s="150">
        <v>0</v>
      </c>
      <c r="T198" s="151">
        <f t="shared" si="33"/>
        <v>0</v>
      </c>
      <c r="AR198" s="152" t="s">
        <v>257</v>
      </c>
      <c r="AT198" s="152" t="s">
        <v>124</v>
      </c>
      <c r="AU198" s="152" t="s">
        <v>136</v>
      </c>
      <c r="AY198" s="6" t="s">
        <v>126</v>
      </c>
      <c r="BE198" s="153">
        <f t="shared" si="34"/>
        <v>0</v>
      </c>
      <c r="BF198" s="153">
        <f t="shared" si="35"/>
        <v>0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6" t="s">
        <v>87</v>
      </c>
      <c r="BK198" s="153">
        <f t="shared" si="39"/>
        <v>0</v>
      </c>
      <c r="BL198" s="6" t="s">
        <v>195</v>
      </c>
      <c r="BM198" s="152" t="s">
        <v>388</v>
      </c>
    </row>
    <row r="199" spans="2:65" s="18" customFormat="1" ht="24.2" customHeight="1">
      <c r="B199" s="139"/>
      <c r="C199" s="140" t="s">
        <v>389</v>
      </c>
      <c r="D199" s="140" t="s">
        <v>131</v>
      </c>
      <c r="E199" s="141" t="s">
        <v>390</v>
      </c>
      <c r="F199" s="142" t="s">
        <v>391</v>
      </c>
      <c r="G199" s="143" t="s">
        <v>148</v>
      </c>
      <c r="H199" s="144">
        <v>5</v>
      </c>
      <c r="I199" s="145"/>
      <c r="J199" s="146">
        <f t="shared" si="30"/>
        <v>0</v>
      </c>
      <c r="K199" s="147"/>
      <c r="L199" s="19"/>
      <c r="M199" s="148"/>
      <c r="N199" s="149" t="s">
        <v>40</v>
      </c>
      <c r="P199" s="150">
        <f t="shared" si="31"/>
        <v>0</v>
      </c>
      <c r="Q199" s="150">
        <v>1E-4</v>
      </c>
      <c r="R199" s="150">
        <f t="shared" si="32"/>
        <v>5.0000000000000001E-4</v>
      </c>
      <c r="S199" s="150">
        <v>0</v>
      </c>
      <c r="T199" s="151">
        <f t="shared" si="33"/>
        <v>0</v>
      </c>
      <c r="AR199" s="152" t="s">
        <v>195</v>
      </c>
      <c r="AT199" s="152" t="s">
        <v>131</v>
      </c>
      <c r="AU199" s="152" t="s">
        <v>136</v>
      </c>
      <c r="AY199" s="6" t="s">
        <v>126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6" t="s">
        <v>87</v>
      </c>
      <c r="BK199" s="153">
        <f t="shared" si="39"/>
        <v>0</v>
      </c>
      <c r="BL199" s="6" t="s">
        <v>195</v>
      </c>
      <c r="BM199" s="152" t="s">
        <v>392</v>
      </c>
    </row>
    <row r="200" spans="2:65" s="18" customFormat="1" ht="24.2" customHeight="1">
      <c r="B200" s="139"/>
      <c r="C200" s="140" t="s">
        <v>135</v>
      </c>
      <c r="D200" s="140" t="s">
        <v>131</v>
      </c>
      <c r="E200" s="141" t="s">
        <v>393</v>
      </c>
      <c r="F200" s="142" t="s">
        <v>394</v>
      </c>
      <c r="G200" s="143" t="s">
        <v>148</v>
      </c>
      <c r="H200" s="144">
        <v>1</v>
      </c>
      <c r="I200" s="145"/>
      <c r="J200" s="146">
        <f t="shared" si="30"/>
        <v>0</v>
      </c>
      <c r="K200" s="147"/>
      <c r="L200" s="19"/>
      <c r="M200" s="148"/>
      <c r="N200" s="149" t="s">
        <v>40</v>
      </c>
      <c r="P200" s="150">
        <f t="shared" si="31"/>
        <v>0</v>
      </c>
      <c r="Q200" s="150">
        <v>1E-4</v>
      </c>
      <c r="R200" s="150">
        <f t="shared" si="32"/>
        <v>1E-4</v>
      </c>
      <c r="S200" s="150">
        <v>0</v>
      </c>
      <c r="T200" s="151">
        <f t="shared" si="33"/>
        <v>0</v>
      </c>
      <c r="AR200" s="152" t="s">
        <v>195</v>
      </c>
      <c r="AT200" s="152" t="s">
        <v>131</v>
      </c>
      <c r="AU200" s="152" t="s">
        <v>136</v>
      </c>
      <c r="AY200" s="6" t="s">
        <v>126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6" t="s">
        <v>87</v>
      </c>
      <c r="BK200" s="153">
        <f t="shared" si="39"/>
        <v>0</v>
      </c>
      <c r="BL200" s="6" t="s">
        <v>195</v>
      </c>
      <c r="BM200" s="152" t="s">
        <v>395</v>
      </c>
    </row>
    <row r="201" spans="2:65" s="18" customFormat="1" ht="33" customHeight="1">
      <c r="B201" s="139"/>
      <c r="C201" s="140" t="s">
        <v>396</v>
      </c>
      <c r="D201" s="140" t="s">
        <v>131</v>
      </c>
      <c r="E201" s="141" t="s">
        <v>397</v>
      </c>
      <c r="F201" s="142" t="s">
        <v>398</v>
      </c>
      <c r="G201" s="143" t="s">
        <v>148</v>
      </c>
      <c r="H201" s="144">
        <v>2</v>
      </c>
      <c r="I201" s="145"/>
      <c r="J201" s="146">
        <f t="shared" si="30"/>
        <v>0</v>
      </c>
      <c r="K201" s="147"/>
      <c r="L201" s="19"/>
      <c r="M201" s="148"/>
      <c r="N201" s="149" t="s">
        <v>40</v>
      </c>
      <c r="P201" s="150">
        <f t="shared" si="31"/>
        <v>0</v>
      </c>
      <c r="Q201" s="150">
        <v>1E-4</v>
      </c>
      <c r="R201" s="150">
        <f t="shared" si="32"/>
        <v>2.0000000000000001E-4</v>
      </c>
      <c r="S201" s="150">
        <v>0</v>
      </c>
      <c r="T201" s="151">
        <f t="shared" si="33"/>
        <v>0</v>
      </c>
      <c r="AR201" s="152" t="s">
        <v>195</v>
      </c>
      <c r="AT201" s="152" t="s">
        <v>131</v>
      </c>
      <c r="AU201" s="152" t="s">
        <v>136</v>
      </c>
      <c r="AY201" s="6" t="s">
        <v>126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6" t="s">
        <v>87</v>
      </c>
      <c r="BK201" s="153">
        <f t="shared" si="39"/>
        <v>0</v>
      </c>
      <c r="BL201" s="6" t="s">
        <v>195</v>
      </c>
      <c r="BM201" s="152" t="s">
        <v>399</v>
      </c>
    </row>
    <row r="202" spans="2:65" s="18" customFormat="1" ht="33" customHeight="1">
      <c r="B202" s="139"/>
      <c r="C202" s="140" t="s">
        <v>400</v>
      </c>
      <c r="D202" s="140" t="s">
        <v>131</v>
      </c>
      <c r="E202" s="141" t="s">
        <v>401</v>
      </c>
      <c r="F202" s="142" t="s">
        <v>402</v>
      </c>
      <c r="G202" s="143" t="s">
        <v>148</v>
      </c>
      <c r="H202" s="144">
        <v>2</v>
      </c>
      <c r="I202" s="145"/>
      <c r="J202" s="146">
        <f t="shared" si="30"/>
        <v>0</v>
      </c>
      <c r="K202" s="147"/>
      <c r="L202" s="19"/>
      <c r="M202" s="148"/>
      <c r="N202" s="149" t="s">
        <v>40</v>
      </c>
      <c r="P202" s="150">
        <f t="shared" si="31"/>
        <v>0</v>
      </c>
      <c r="Q202" s="150">
        <v>1E-4</v>
      </c>
      <c r="R202" s="150">
        <f t="shared" si="32"/>
        <v>2.0000000000000001E-4</v>
      </c>
      <c r="S202" s="150">
        <v>0</v>
      </c>
      <c r="T202" s="151">
        <f t="shared" si="33"/>
        <v>0</v>
      </c>
      <c r="AR202" s="152" t="s">
        <v>195</v>
      </c>
      <c r="AT202" s="152" t="s">
        <v>131</v>
      </c>
      <c r="AU202" s="152" t="s">
        <v>136</v>
      </c>
      <c r="AY202" s="6" t="s">
        <v>126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6" t="s">
        <v>87</v>
      </c>
      <c r="BK202" s="153">
        <f t="shared" si="39"/>
        <v>0</v>
      </c>
      <c r="BL202" s="6" t="s">
        <v>195</v>
      </c>
      <c r="BM202" s="152" t="s">
        <v>403</v>
      </c>
    </row>
    <row r="203" spans="2:65" s="126" customFormat="1" ht="20.85" customHeight="1">
      <c r="B203" s="127"/>
      <c r="D203" s="128" t="s">
        <v>73</v>
      </c>
      <c r="E203" s="137" t="s">
        <v>404</v>
      </c>
      <c r="F203" s="137" t="s">
        <v>405</v>
      </c>
      <c r="I203" s="130"/>
      <c r="J203" s="138">
        <f>BK203</f>
        <v>0</v>
      </c>
      <c r="L203" s="127"/>
      <c r="M203" s="132"/>
      <c r="P203" s="133">
        <f>SUM(P204:P206)</f>
        <v>0</v>
      </c>
      <c r="R203" s="133">
        <f>SUM(R204:R206)</f>
        <v>4.8000000000000007E-4</v>
      </c>
      <c r="T203" s="134">
        <f>SUM(T204:T206)</f>
        <v>0</v>
      </c>
      <c r="AR203" s="128" t="s">
        <v>136</v>
      </c>
      <c r="AT203" s="135" t="s">
        <v>73</v>
      </c>
      <c r="AU203" s="135" t="s">
        <v>87</v>
      </c>
      <c r="AY203" s="128" t="s">
        <v>126</v>
      </c>
      <c r="BK203" s="136">
        <f>SUM(BK204:BK206)</f>
        <v>0</v>
      </c>
    </row>
    <row r="204" spans="2:65" s="18" customFormat="1" ht="21.75" customHeight="1">
      <c r="B204" s="139"/>
      <c r="C204" s="140" t="s">
        <v>406</v>
      </c>
      <c r="D204" s="140" t="s">
        <v>131</v>
      </c>
      <c r="E204" s="141" t="s">
        <v>407</v>
      </c>
      <c r="F204" s="142" t="s">
        <v>408</v>
      </c>
      <c r="G204" s="143" t="s">
        <v>177</v>
      </c>
      <c r="H204" s="144">
        <v>3</v>
      </c>
      <c r="I204" s="145"/>
      <c r="J204" s="146">
        <f>ROUND(I204*H204,2)</f>
        <v>0</v>
      </c>
      <c r="K204" s="147"/>
      <c r="L204" s="19"/>
      <c r="M204" s="148"/>
      <c r="N204" s="149" t="s">
        <v>40</v>
      </c>
      <c r="P204" s="150">
        <f>O204*H204</f>
        <v>0</v>
      </c>
      <c r="Q204" s="150">
        <v>1.6000000000000001E-4</v>
      </c>
      <c r="R204" s="150">
        <f>Q204*H204</f>
        <v>4.8000000000000007E-4</v>
      </c>
      <c r="S204" s="150">
        <v>0</v>
      </c>
      <c r="T204" s="151">
        <f>S204*H204</f>
        <v>0</v>
      </c>
      <c r="AR204" s="152" t="s">
        <v>195</v>
      </c>
      <c r="AT204" s="152" t="s">
        <v>131</v>
      </c>
      <c r="AU204" s="152" t="s">
        <v>136</v>
      </c>
      <c r="AY204" s="6" t="s">
        <v>126</v>
      </c>
      <c r="BE204" s="153">
        <f>IF(N204="základná",J204,0)</f>
        <v>0</v>
      </c>
      <c r="BF204" s="153">
        <f>IF(N204="znížená",J204,0)</f>
        <v>0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6" t="s">
        <v>87</v>
      </c>
      <c r="BK204" s="153">
        <f>ROUND(I204*H204,2)</f>
        <v>0</v>
      </c>
      <c r="BL204" s="6" t="s">
        <v>195</v>
      </c>
      <c r="BM204" s="152" t="s">
        <v>409</v>
      </c>
    </row>
    <row r="205" spans="2:65" s="18" customFormat="1" ht="16.5" customHeight="1">
      <c r="B205" s="139"/>
      <c r="C205" s="140" t="s">
        <v>410</v>
      </c>
      <c r="D205" s="140" t="s">
        <v>131</v>
      </c>
      <c r="E205" s="141" t="s">
        <v>411</v>
      </c>
      <c r="F205" s="142" t="s">
        <v>412</v>
      </c>
      <c r="G205" s="143" t="s">
        <v>177</v>
      </c>
      <c r="H205" s="144">
        <v>2</v>
      </c>
      <c r="I205" s="145"/>
      <c r="J205" s="146">
        <f>ROUND(I205*H205,2)</f>
        <v>0</v>
      </c>
      <c r="K205" s="147"/>
      <c r="L205" s="19"/>
      <c r="M205" s="148"/>
      <c r="N205" s="149" t="s">
        <v>40</v>
      </c>
      <c r="P205" s="150">
        <f>O205*H205</f>
        <v>0</v>
      </c>
      <c r="Q205" s="150">
        <v>0</v>
      </c>
      <c r="R205" s="150">
        <f>Q205*H205</f>
        <v>0</v>
      </c>
      <c r="S205" s="150">
        <v>0</v>
      </c>
      <c r="T205" s="151">
        <f>S205*H205</f>
        <v>0</v>
      </c>
      <c r="AR205" s="152" t="s">
        <v>135</v>
      </c>
      <c r="AT205" s="152" t="s">
        <v>131</v>
      </c>
      <c r="AU205" s="152" t="s">
        <v>136</v>
      </c>
      <c r="AY205" s="6" t="s">
        <v>126</v>
      </c>
      <c r="BE205" s="153">
        <f>IF(N205="základná",J205,0)</f>
        <v>0</v>
      </c>
      <c r="BF205" s="153">
        <f>IF(N205="znížená",J205,0)</f>
        <v>0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6" t="s">
        <v>87</v>
      </c>
      <c r="BK205" s="153">
        <f>ROUND(I205*H205,2)</f>
        <v>0</v>
      </c>
      <c r="BL205" s="6" t="s">
        <v>135</v>
      </c>
      <c r="BM205" s="152" t="s">
        <v>413</v>
      </c>
    </row>
    <row r="206" spans="2:65" s="18" customFormat="1" ht="16.5" customHeight="1">
      <c r="B206" s="139"/>
      <c r="C206" s="140" t="s">
        <v>414</v>
      </c>
      <c r="D206" s="140" t="s">
        <v>131</v>
      </c>
      <c r="E206" s="141" t="s">
        <v>415</v>
      </c>
      <c r="F206" s="142" t="s">
        <v>416</v>
      </c>
      <c r="G206" s="143" t="s">
        <v>177</v>
      </c>
      <c r="H206" s="144">
        <v>2</v>
      </c>
      <c r="I206" s="145"/>
      <c r="J206" s="146">
        <f>ROUND(I206*H206,2)</f>
        <v>0</v>
      </c>
      <c r="K206" s="147"/>
      <c r="L206" s="19"/>
      <c r="M206" s="148"/>
      <c r="N206" s="149" t="s">
        <v>40</v>
      </c>
      <c r="P206" s="150">
        <f>O206*H206</f>
        <v>0</v>
      </c>
      <c r="Q206" s="150">
        <v>0</v>
      </c>
      <c r="R206" s="150">
        <f>Q206*H206</f>
        <v>0</v>
      </c>
      <c r="S206" s="150">
        <v>0</v>
      </c>
      <c r="T206" s="151">
        <f>S206*H206</f>
        <v>0</v>
      </c>
      <c r="AR206" s="152" t="s">
        <v>135</v>
      </c>
      <c r="AT206" s="152" t="s">
        <v>131</v>
      </c>
      <c r="AU206" s="152" t="s">
        <v>136</v>
      </c>
      <c r="AY206" s="6" t="s">
        <v>126</v>
      </c>
      <c r="BE206" s="153">
        <f>IF(N206="základná",J206,0)</f>
        <v>0</v>
      </c>
      <c r="BF206" s="153">
        <f>IF(N206="znížená",J206,0)</f>
        <v>0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6" t="s">
        <v>87</v>
      </c>
      <c r="BK206" s="153">
        <f>ROUND(I206*H206,2)</f>
        <v>0</v>
      </c>
      <c r="BL206" s="6" t="s">
        <v>135</v>
      </c>
      <c r="BM206" s="152" t="s">
        <v>417</v>
      </c>
    </row>
    <row r="207" spans="2:65" s="126" customFormat="1" ht="20.85" customHeight="1">
      <c r="B207" s="127"/>
      <c r="D207" s="128" t="s">
        <v>73</v>
      </c>
      <c r="E207" s="137" t="s">
        <v>418</v>
      </c>
      <c r="F207" s="137" t="s">
        <v>419</v>
      </c>
      <c r="I207" s="130"/>
      <c r="J207" s="138">
        <f>BK207</f>
        <v>0</v>
      </c>
      <c r="L207" s="127"/>
      <c r="M207" s="132"/>
      <c r="P207" s="133">
        <f>SUM(P208:P214)</f>
        <v>0</v>
      </c>
      <c r="R207" s="133">
        <f>SUM(R208:R214)</f>
        <v>0</v>
      </c>
      <c r="T207" s="134">
        <f>SUM(T208:T214)</f>
        <v>0</v>
      </c>
      <c r="AR207" s="128" t="s">
        <v>145</v>
      </c>
      <c r="AT207" s="135" t="s">
        <v>73</v>
      </c>
      <c r="AU207" s="135" t="s">
        <v>87</v>
      </c>
      <c r="AY207" s="128" t="s">
        <v>126</v>
      </c>
      <c r="BK207" s="136">
        <f>SUM(BK208:BK214)</f>
        <v>0</v>
      </c>
    </row>
    <row r="208" spans="2:65" s="18" customFormat="1" ht="16.5" customHeight="1">
      <c r="B208" s="139"/>
      <c r="C208" s="140" t="s">
        <v>420</v>
      </c>
      <c r="D208" s="140" t="s">
        <v>131</v>
      </c>
      <c r="E208" s="141" t="s">
        <v>421</v>
      </c>
      <c r="F208" s="142" t="s">
        <v>422</v>
      </c>
      <c r="G208" s="143" t="s">
        <v>140</v>
      </c>
      <c r="H208" s="144">
        <v>2.6</v>
      </c>
      <c r="I208" s="145"/>
      <c r="J208" s="146">
        <f t="shared" ref="J208:J214" si="40">ROUND(I208*H208,2)</f>
        <v>0</v>
      </c>
      <c r="K208" s="147"/>
      <c r="L208" s="19"/>
      <c r="M208" s="148"/>
      <c r="N208" s="149" t="s">
        <v>40</v>
      </c>
      <c r="P208" s="150">
        <f t="shared" ref="P208:P214" si="41">O208*H208</f>
        <v>0</v>
      </c>
      <c r="Q208" s="150">
        <v>0</v>
      </c>
      <c r="R208" s="150">
        <f t="shared" ref="R208:R214" si="42">Q208*H208</f>
        <v>0</v>
      </c>
      <c r="S208" s="150">
        <v>0</v>
      </c>
      <c r="T208" s="151">
        <f t="shared" ref="T208:T214" si="43">S208*H208</f>
        <v>0</v>
      </c>
      <c r="AR208" s="152" t="s">
        <v>145</v>
      </c>
      <c r="AT208" s="152" t="s">
        <v>131</v>
      </c>
      <c r="AU208" s="152" t="s">
        <v>136</v>
      </c>
      <c r="AY208" s="6" t="s">
        <v>126</v>
      </c>
      <c r="BE208" s="153">
        <f t="shared" ref="BE208:BE214" si="44">IF(N208="základná",J208,0)</f>
        <v>0</v>
      </c>
      <c r="BF208" s="153">
        <f t="shared" ref="BF208:BF214" si="45">IF(N208="znížená",J208,0)</f>
        <v>0</v>
      </c>
      <c r="BG208" s="153">
        <f t="shared" ref="BG208:BG214" si="46">IF(N208="zákl. prenesená",J208,0)</f>
        <v>0</v>
      </c>
      <c r="BH208" s="153">
        <f t="shared" ref="BH208:BH214" si="47">IF(N208="zníž. prenesená",J208,0)</f>
        <v>0</v>
      </c>
      <c r="BI208" s="153">
        <f t="shared" ref="BI208:BI214" si="48">IF(N208="nulová",J208,0)</f>
        <v>0</v>
      </c>
      <c r="BJ208" s="6" t="s">
        <v>87</v>
      </c>
      <c r="BK208" s="153">
        <f t="shared" ref="BK208:BK214" si="49">ROUND(I208*H208,2)</f>
        <v>0</v>
      </c>
      <c r="BL208" s="6" t="s">
        <v>145</v>
      </c>
      <c r="BM208" s="152" t="s">
        <v>423</v>
      </c>
    </row>
    <row r="209" spans="2:65" s="18" customFormat="1" ht="24.2" customHeight="1">
      <c r="B209" s="139"/>
      <c r="C209" s="140" t="s">
        <v>424</v>
      </c>
      <c r="D209" s="140" t="s">
        <v>131</v>
      </c>
      <c r="E209" s="141" t="s">
        <v>425</v>
      </c>
      <c r="F209" s="142" t="s">
        <v>426</v>
      </c>
      <c r="G209" s="143" t="s">
        <v>140</v>
      </c>
      <c r="H209" s="144">
        <v>13</v>
      </c>
      <c r="I209" s="145"/>
      <c r="J209" s="146">
        <f t="shared" si="40"/>
        <v>0</v>
      </c>
      <c r="K209" s="147"/>
      <c r="L209" s="19"/>
      <c r="M209" s="148"/>
      <c r="N209" s="149" t="s">
        <v>40</v>
      </c>
      <c r="P209" s="150">
        <f t="shared" si="41"/>
        <v>0</v>
      </c>
      <c r="Q209" s="150">
        <v>0</v>
      </c>
      <c r="R209" s="150">
        <f t="shared" si="42"/>
        <v>0</v>
      </c>
      <c r="S209" s="150">
        <v>0</v>
      </c>
      <c r="T209" s="151">
        <f t="shared" si="43"/>
        <v>0</v>
      </c>
      <c r="AR209" s="152" t="s">
        <v>145</v>
      </c>
      <c r="AT209" s="152" t="s">
        <v>131</v>
      </c>
      <c r="AU209" s="152" t="s">
        <v>136</v>
      </c>
      <c r="AY209" s="6" t="s">
        <v>126</v>
      </c>
      <c r="BE209" s="153">
        <f t="shared" si="44"/>
        <v>0</v>
      </c>
      <c r="BF209" s="153">
        <f t="shared" si="45"/>
        <v>0</v>
      </c>
      <c r="BG209" s="153">
        <f t="shared" si="46"/>
        <v>0</v>
      </c>
      <c r="BH209" s="153">
        <f t="shared" si="47"/>
        <v>0</v>
      </c>
      <c r="BI209" s="153">
        <f t="shared" si="48"/>
        <v>0</v>
      </c>
      <c r="BJ209" s="6" t="s">
        <v>87</v>
      </c>
      <c r="BK209" s="153">
        <f t="shared" si="49"/>
        <v>0</v>
      </c>
      <c r="BL209" s="6" t="s">
        <v>145</v>
      </c>
      <c r="BM209" s="152" t="s">
        <v>427</v>
      </c>
    </row>
    <row r="210" spans="2:65" s="18" customFormat="1" ht="33" customHeight="1">
      <c r="B210" s="139"/>
      <c r="C210" s="140" t="s">
        <v>428</v>
      </c>
      <c r="D210" s="140" t="s">
        <v>131</v>
      </c>
      <c r="E210" s="141" t="s">
        <v>429</v>
      </c>
      <c r="F210" s="142" t="s">
        <v>430</v>
      </c>
      <c r="G210" s="143" t="s">
        <v>148</v>
      </c>
      <c r="H210" s="144">
        <v>2</v>
      </c>
      <c r="I210" s="145"/>
      <c r="J210" s="146">
        <f t="shared" si="40"/>
        <v>0</v>
      </c>
      <c r="K210" s="147"/>
      <c r="L210" s="19"/>
      <c r="M210" s="148"/>
      <c r="N210" s="149" t="s">
        <v>40</v>
      </c>
      <c r="P210" s="150">
        <f t="shared" si="41"/>
        <v>0</v>
      </c>
      <c r="Q210" s="150">
        <v>0</v>
      </c>
      <c r="R210" s="150">
        <f t="shared" si="42"/>
        <v>0</v>
      </c>
      <c r="S210" s="150">
        <v>0</v>
      </c>
      <c r="T210" s="151">
        <f t="shared" si="43"/>
        <v>0</v>
      </c>
      <c r="AR210" s="152" t="s">
        <v>145</v>
      </c>
      <c r="AT210" s="152" t="s">
        <v>131</v>
      </c>
      <c r="AU210" s="152" t="s">
        <v>136</v>
      </c>
      <c r="AY210" s="6" t="s">
        <v>126</v>
      </c>
      <c r="BE210" s="153">
        <f t="shared" si="44"/>
        <v>0</v>
      </c>
      <c r="BF210" s="153">
        <f t="shared" si="45"/>
        <v>0</v>
      </c>
      <c r="BG210" s="153">
        <f t="shared" si="46"/>
        <v>0</v>
      </c>
      <c r="BH210" s="153">
        <f t="shared" si="47"/>
        <v>0</v>
      </c>
      <c r="BI210" s="153">
        <f t="shared" si="48"/>
        <v>0</v>
      </c>
      <c r="BJ210" s="6" t="s">
        <v>87</v>
      </c>
      <c r="BK210" s="153">
        <f t="shared" si="49"/>
        <v>0</v>
      </c>
      <c r="BL210" s="6" t="s">
        <v>145</v>
      </c>
      <c r="BM210" s="152" t="s">
        <v>431</v>
      </c>
    </row>
    <row r="211" spans="2:65" s="18" customFormat="1" ht="16.5" customHeight="1">
      <c r="B211" s="139"/>
      <c r="C211" s="140" t="s">
        <v>432</v>
      </c>
      <c r="D211" s="140" t="s">
        <v>131</v>
      </c>
      <c r="E211" s="141" t="s">
        <v>433</v>
      </c>
      <c r="F211" s="142" t="s">
        <v>434</v>
      </c>
      <c r="G211" s="143" t="s">
        <v>435</v>
      </c>
      <c r="H211" s="144">
        <v>1</v>
      </c>
      <c r="I211" s="145"/>
      <c r="J211" s="146">
        <f t="shared" si="40"/>
        <v>0</v>
      </c>
      <c r="K211" s="147"/>
      <c r="L211" s="19"/>
      <c r="M211" s="148"/>
      <c r="N211" s="149" t="s">
        <v>40</v>
      </c>
      <c r="P211" s="150">
        <f t="shared" si="41"/>
        <v>0</v>
      </c>
      <c r="Q211" s="150">
        <v>0</v>
      </c>
      <c r="R211" s="150">
        <f t="shared" si="42"/>
        <v>0</v>
      </c>
      <c r="S211" s="150">
        <v>0</v>
      </c>
      <c r="T211" s="151">
        <f t="shared" si="43"/>
        <v>0</v>
      </c>
      <c r="AR211" s="152" t="s">
        <v>145</v>
      </c>
      <c r="AT211" s="152" t="s">
        <v>131</v>
      </c>
      <c r="AU211" s="152" t="s">
        <v>136</v>
      </c>
      <c r="AY211" s="6" t="s">
        <v>126</v>
      </c>
      <c r="BE211" s="153">
        <f t="shared" si="44"/>
        <v>0</v>
      </c>
      <c r="BF211" s="153">
        <f t="shared" si="45"/>
        <v>0</v>
      </c>
      <c r="BG211" s="153">
        <f t="shared" si="46"/>
        <v>0</v>
      </c>
      <c r="BH211" s="153">
        <f t="shared" si="47"/>
        <v>0</v>
      </c>
      <c r="BI211" s="153">
        <f t="shared" si="48"/>
        <v>0</v>
      </c>
      <c r="BJ211" s="6" t="s">
        <v>87</v>
      </c>
      <c r="BK211" s="153">
        <f t="shared" si="49"/>
        <v>0</v>
      </c>
      <c r="BL211" s="6" t="s">
        <v>145</v>
      </c>
      <c r="BM211" s="152" t="s">
        <v>436</v>
      </c>
    </row>
    <row r="212" spans="2:65" s="18" customFormat="1" ht="24.2" customHeight="1">
      <c r="B212" s="139"/>
      <c r="C212" s="140" t="s">
        <v>437</v>
      </c>
      <c r="D212" s="140" t="s">
        <v>131</v>
      </c>
      <c r="E212" s="141" t="s">
        <v>438</v>
      </c>
      <c r="F212" s="142" t="s">
        <v>439</v>
      </c>
      <c r="G212" s="143" t="s">
        <v>140</v>
      </c>
      <c r="H212" s="144">
        <v>13</v>
      </c>
      <c r="I212" s="145"/>
      <c r="J212" s="146">
        <f t="shared" si="40"/>
        <v>0</v>
      </c>
      <c r="K212" s="147"/>
      <c r="L212" s="19"/>
      <c r="M212" s="148"/>
      <c r="N212" s="149" t="s">
        <v>40</v>
      </c>
      <c r="P212" s="150">
        <f t="shared" si="41"/>
        <v>0</v>
      </c>
      <c r="Q212" s="150">
        <v>0</v>
      </c>
      <c r="R212" s="150">
        <f t="shared" si="42"/>
        <v>0</v>
      </c>
      <c r="S212" s="150">
        <v>0</v>
      </c>
      <c r="T212" s="151">
        <f t="shared" si="43"/>
        <v>0</v>
      </c>
      <c r="AR212" s="152" t="s">
        <v>145</v>
      </c>
      <c r="AT212" s="152" t="s">
        <v>131</v>
      </c>
      <c r="AU212" s="152" t="s">
        <v>136</v>
      </c>
      <c r="AY212" s="6" t="s">
        <v>126</v>
      </c>
      <c r="BE212" s="153">
        <f t="shared" si="44"/>
        <v>0</v>
      </c>
      <c r="BF212" s="153">
        <f t="shared" si="45"/>
        <v>0</v>
      </c>
      <c r="BG212" s="153">
        <f t="shared" si="46"/>
        <v>0</v>
      </c>
      <c r="BH212" s="153">
        <f t="shared" si="47"/>
        <v>0</v>
      </c>
      <c r="BI212" s="153">
        <f t="shared" si="48"/>
        <v>0</v>
      </c>
      <c r="BJ212" s="6" t="s">
        <v>87</v>
      </c>
      <c r="BK212" s="153">
        <f t="shared" si="49"/>
        <v>0</v>
      </c>
      <c r="BL212" s="6" t="s">
        <v>145</v>
      </c>
      <c r="BM212" s="152" t="s">
        <v>440</v>
      </c>
    </row>
    <row r="213" spans="2:65" s="18" customFormat="1" ht="24.2" customHeight="1">
      <c r="B213" s="139"/>
      <c r="C213" s="140" t="s">
        <v>441</v>
      </c>
      <c r="D213" s="140" t="s">
        <v>131</v>
      </c>
      <c r="E213" s="141" t="s">
        <v>442</v>
      </c>
      <c r="F213" s="142" t="s">
        <v>443</v>
      </c>
      <c r="G213" s="143" t="s">
        <v>148</v>
      </c>
      <c r="H213" s="144">
        <v>1</v>
      </c>
      <c r="I213" s="145"/>
      <c r="J213" s="146">
        <f t="shared" si="40"/>
        <v>0</v>
      </c>
      <c r="K213" s="147"/>
      <c r="L213" s="19"/>
      <c r="M213" s="148"/>
      <c r="N213" s="149" t="s">
        <v>40</v>
      </c>
      <c r="P213" s="150">
        <f t="shared" si="41"/>
        <v>0</v>
      </c>
      <c r="Q213" s="150">
        <v>0</v>
      </c>
      <c r="R213" s="150">
        <f t="shared" si="42"/>
        <v>0</v>
      </c>
      <c r="S213" s="150">
        <v>0</v>
      </c>
      <c r="T213" s="151">
        <f t="shared" si="43"/>
        <v>0</v>
      </c>
      <c r="AR213" s="152" t="s">
        <v>135</v>
      </c>
      <c r="AT213" s="152" t="s">
        <v>131</v>
      </c>
      <c r="AU213" s="152" t="s">
        <v>136</v>
      </c>
      <c r="AY213" s="6" t="s">
        <v>126</v>
      </c>
      <c r="BE213" s="153">
        <f t="shared" si="44"/>
        <v>0</v>
      </c>
      <c r="BF213" s="153">
        <f t="shared" si="45"/>
        <v>0</v>
      </c>
      <c r="BG213" s="153">
        <f t="shared" si="46"/>
        <v>0</v>
      </c>
      <c r="BH213" s="153">
        <f t="shared" si="47"/>
        <v>0</v>
      </c>
      <c r="BI213" s="153">
        <f t="shared" si="48"/>
        <v>0</v>
      </c>
      <c r="BJ213" s="6" t="s">
        <v>87</v>
      </c>
      <c r="BK213" s="153">
        <f t="shared" si="49"/>
        <v>0</v>
      </c>
      <c r="BL213" s="6" t="s">
        <v>135</v>
      </c>
      <c r="BM213" s="152" t="s">
        <v>444</v>
      </c>
    </row>
    <row r="214" spans="2:65" s="18" customFormat="1" ht="24.2" customHeight="1">
      <c r="B214" s="139"/>
      <c r="C214" s="140" t="s">
        <v>445</v>
      </c>
      <c r="D214" s="140" t="s">
        <v>131</v>
      </c>
      <c r="E214" s="141" t="s">
        <v>446</v>
      </c>
      <c r="F214" s="142" t="s">
        <v>447</v>
      </c>
      <c r="G214" s="143" t="s">
        <v>140</v>
      </c>
      <c r="H214" s="144">
        <v>13</v>
      </c>
      <c r="I214" s="145"/>
      <c r="J214" s="146">
        <f t="shared" si="40"/>
        <v>0</v>
      </c>
      <c r="K214" s="147"/>
      <c r="L214" s="19"/>
      <c r="M214" s="148"/>
      <c r="N214" s="149" t="s">
        <v>40</v>
      </c>
      <c r="P214" s="150">
        <f t="shared" si="41"/>
        <v>0</v>
      </c>
      <c r="Q214" s="150">
        <v>0</v>
      </c>
      <c r="R214" s="150">
        <f t="shared" si="42"/>
        <v>0</v>
      </c>
      <c r="S214" s="150">
        <v>0</v>
      </c>
      <c r="T214" s="151">
        <f t="shared" si="43"/>
        <v>0</v>
      </c>
      <c r="AR214" s="152" t="s">
        <v>145</v>
      </c>
      <c r="AT214" s="152" t="s">
        <v>131</v>
      </c>
      <c r="AU214" s="152" t="s">
        <v>136</v>
      </c>
      <c r="AY214" s="6" t="s">
        <v>126</v>
      </c>
      <c r="BE214" s="153">
        <f t="shared" si="44"/>
        <v>0</v>
      </c>
      <c r="BF214" s="153">
        <f t="shared" si="45"/>
        <v>0</v>
      </c>
      <c r="BG214" s="153">
        <f t="shared" si="46"/>
        <v>0</v>
      </c>
      <c r="BH214" s="153">
        <f t="shared" si="47"/>
        <v>0</v>
      </c>
      <c r="BI214" s="153">
        <f t="shared" si="48"/>
        <v>0</v>
      </c>
      <c r="BJ214" s="6" t="s">
        <v>87</v>
      </c>
      <c r="BK214" s="153">
        <f t="shared" si="49"/>
        <v>0</v>
      </c>
      <c r="BL214" s="6" t="s">
        <v>145</v>
      </c>
      <c r="BM214" s="152" t="s">
        <v>448</v>
      </c>
    </row>
    <row r="215" spans="2:65" s="126" customFormat="1" ht="25.9" customHeight="1">
      <c r="B215" s="127"/>
      <c r="D215" s="128" t="s">
        <v>73</v>
      </c>
      <c r="E215" s="129" t="s">
        <v>449</v>
      </c>
      <c r="F215" s="129" t="s">
        <v>450</v>
      </c>
      <c r="I215" s="130"/>
      <c r="J215" s="131">
        <f>BK215</f>
        <v>0</v>
      </c>
      <c r="L215" s="127"/>
      <c r="M215" s="132"/>
      <c r="P215" s="133">
        <f>P216</f>
        <v>0</v>
      </c>
      <c r="R215" s="133">
        <f>R216</f>
        <v>0</v>
      </c>
      <c r="T215" s="134">
        <f>T216</f>
        <v>0</v>
      </c>
      <c r="AR215" s="128" t="s">
        <v>150</v>
      </c>
      <c r="AT215" s="135" t="s">
        <v>73</v>
      </c>
      <c r="AU215" s="135" t="s">
        <v>74</v>
      </c>
      <c r="AY215" s="128" t="s">
        <v>126</v>
      </c>
      <c r="BK215" s="136">
        <f>BK216</f>
        <v>0</v>
      </c>
    </row>
    <row r="216" spans="2:65" s="18" customFormat="1" ht="37.9" customHeight="1">
      <c r="B216" s="139"/>
      <c r="C216" s="140" t="s">
        <v>451</v>
      </c>
      <c r="D216" s="140" t="s">
        <v>131</v>
      </c>
      <c r="E216" s="141" t="s">
        <v>452</v>
      </c>
      <c r="F216" s="142" t="s">
        <v>453</v>
      </c>
      <c r="G216" s="143" t="s">
        <v>134</v>
      </c>
      <c r="H216" s="144">
        <v>2.5000000000000001E-2</v>
      </c>
      <c r="I216" s="145"/>
      <c r="J216" s="146">
        <f>ROUND(I216*H216,2)</f>
        <v>0</v>
      </c>
      <c r="K216" s="147"/>
      <c r="L216" s="19"/>
      <c r="M216" s="166"/>
      <c r="N216" s="167" t="s">
        <v>40</v>
      </c>
      <c r="O216" s="168"/>
      <c r="P216" s="169">
        <f>O216*H216</f>
        <v>0</v>
      </c>
      <c r="Q216" s="169">
        <v>0</v>
      </c>
      <c r="R216" s="169">
        <f>Q216*H216</f>
        <v>0</v>
      </c>
      <c r="S216" s="169">
        <v>0</v>
      </c>
      <c r="T216" s="170">
        <f>S216*H216</f>
        <v>0</v>
      </c>
      <c r="AR216" s="152" t="s">
        <v>454</v>
      </c>
      <c r="AT216" s="152" t="s">
        <v>131</v>
      </c>
      <c r="AU216" s="152" t="s">
        <v>81</v>
      </c>
      <c r="AY216" s="6" t="s">
        <v>126</v>
      </c>
      <c r="BE216" s="153">
        <f>IF(N216="základná",J216,0)</f>
        <v>0</v>
      </c>
      <c r="BF216" s="153">
        <f>IF(N216="znížená",J216,0)</f>
        <v>0</v>
      </c>
      <c r="BG216" s="153">
        <f>IF(N216="zákl. prenesená",J216,0)</f>
        <v>0</v>
      </c>
      <c r="BH216" s="153">
        <f>IF(N216="zníž. prenesená",J216,0)</f>
        <v>0</v>
      </c>
      <c r="BI216" s="153">
        <f>IF(N216="nulová",J216,0)</f>
        <v>0</v>
      </c>
      <c r="BJ216" s="6" t="s">
        <v>87</v>
      </c>
      <c r="BK216" s="153">
        <f>ROUND(I216*H216,2)</f>
        <v>0</v>
      </c>
      <c r="BL216" s="6" t="s">
        <v>454</v>
      </c>
      <c r="BM216" s="152" t="s">
        <v>455</v>
      </c>
    </row>
    <row r="217" spans="2:65" s="18" customFormat="1" ht="6.95" customHeight="1">
      <c r="B217" s="34"/>
      <c r="C217" s="35"/>
      <c r="D217" s="35"/>
      <c r="E217" s="35"/>
      <c r="F217" s="35"/>
      <c r="G217" s="35"/>
      <c r="H217" s="35"/>
      <c r="I217" s="35"/>
      <c r="J217" s="35"/>
      <c r="K217" s="35"/>
      <c r="L217" s="19"/>
    </row>
  </sheetData>
  <autoFilter ref="C129:K216" xr:uid="{00000000-0009-0000-0000-000001000000}"/>
  <mergeCells count="12">
    <mergeCell ref="E120:H120"/>
    <mergeCell ref="E122:H122"/>
    <mergeCell ref="E29:H29"/>
    <mergeCell ref="E85:H85"/>
    <mergeCell ref="E87:H87"/>
    <mergeCell ref="E89:H89"/>
    <mergeCell ref="E118:H118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70"/>
  <sheetViews>
    <sheetView showGridLines="0" zoomScaleNormal="10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5" customWidth="1"/>
    <col min="44" max="65" width="9.33203125" hidden="1" customWidth="1"/>
    <col min="66" max="1025" width="8.5" customWidth="1"/>
  </cols>
  <sheetData>
    <row r="2" spans="2:46" ht="36.950000000000003" customHeight="1">
      <c r="L2" s="171" t="s">
        <v>4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AT2" s="6" t="s">
        <v>91</v>
      </c>
    </row>
    <row r="3" spans="2:46" ht="6.9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9"/>
      <c r="AT3" s="6" t="s">
        <v>74</v>
      </c>
    </row>
    <row r="4" spans="2:46" ht="24.95" customHeight="1">
      <c r="B4" s="9"/>
      <c r="D4" s="10" t="s">
        <v>92</v>
      </c>
      <c r="L4" s="9"/>
      <c r="M4" s="87" t="s">
        <v>8</v>
      </c>
      <c r="AT4" s="6" t="s">
        <v>2</v>
      </c>
    </row>
    <row r="5" spans="2:46" ht="6.95" customHeight="1">
      <c r="B5" s="9"/>
      <c r="L5" s="9"/>
    </row>
    <row r="6" spans="2:46" ht="12" customHeight="1">
      <c r="B6" s="9"/>
      <c r="D6" s="15" t="s">
        <v>14</v>
      </c>
      <c r="L6" s="9"/>
    </row>
    <row r="7" spans="2:46" ht="16.5" customHeight="1">
      <c r="B7" s="9"/>
      <c r="E7" s="200" t="str">
        <f>'Rekapitulácia stavby'!K6</f>
        <v>Novostavba – Bytový komplex v Žiline</v>
      </c>
      <c r="F7" s="200"/>
      <c r="G7" s="200"/>
      <c r="H7" s="200"/>
      <c r="L7" s="9"/>
    </row>
    <row r="8" spans="2:46" ht="12" customHeight="1">
      <c r="B8" s="9"/>
      <c r="D8" s="15" t="s">
        <v>93</v>
      </c>
      <c r="L8" s="9"/>
    </row>
    <row r="9" spans="2:46" s="18" customFormat="1" ht="16.5" customHeight="1">
      <c r="B9" s="19"/>
      <c r="E9" s="200" t="s">
        <v>94</v>
      </c>
      <c r="F9" s="200"/>
      <c r="G9" s="200"/>
      <c r="H9" s="200"/>
      <c r="L9" s="19"/>
    </row>
    <row r="10" spans="2:46" s="18" customFormat="1" ht="12" customHeight="1">
      <c r="B10" s="19"/>
      <c r="D10" s="15" t="s">
        <v>95</v>
      </c>
      <c r="L10" s="19"/>
    </row>
    <row r="11" spans="2:46" s="18" customFormat="1" ht="16.5" customHeight="1">
      <c r="B11" s="19"/>
      <c r="E11" s="185" t="s">
        <v>456</v>
      </c>
      <c r="F11" s="185"/>
      <c r="G11" s="185"/>
      <c r="H11" s="185"/>
      <c r="L11" s="19"/>
    </row>
    <row r="12" spans="2:46" s="18" customFormat="1">
      <c r="B12" s="19"/>
      <c r="L12" s="19"/>
    </row>
    <row r="13" spans="2:46" s="18" customFormat="1" ht="12" customHeight="1">
      <c r="B13" s="19"/>
      <c r="D13" s="15" t="s">
        <v>16</v>
      </c>
      <c r="F13" s="4"/>
      <c r="I13" s="15" t="s">
        <v>17</v>
      </c>
      <c r="J13" s="4"/>
      <c r="L13" s="19"/>
    </row>
    <row r="14" spans="2:46" s="18" customFormat="1" ht="12" customHeight="1">
      <c r="B14" s="19"/>
      <c r="D14" s="15" t="s">
        <v>18</v>
      </c>
      <c r="F14" s="4" t="s">
        <v>19</v>
      </c>
      <c r="I14" s="15" t="s">
        <v>20</v>
      </c>
      <c r="J14" s="44" t="str">
        <f>'Rekapitulácia stavby'!AN8</f>
        <v>21. 1. 2022</v>
      </c>
      <c r="L14" s="19"/>
    </row>
    <row r="15" spans="2:46" s="18" customFormat="1" ht="10.9" customHeight="1">
      <c r="B15" s="19"/>
      <c r="L15" s="19"/>
    </row>
    <row r="16" spans="2:46" s="18" customFormat="1" ht="12" customHeight="1">
      <c r="B16" s="19"/>
      <c r="D16" s="15" t="s">
        <v>22</v>
      </c>
      <c r="I16" s="15" t="s">
        <v>23</v>
      </c>
      <c r="J16" s="4" t="str">
        <f>IF('Rekapitulácia stavby'!AN10="","",'Rekapitulácia stavby'!AN10)</f>
        <v/>
      </c>
      <c r="L16" s="19"/>
    </row>
    <row r="17" spans="2:12" s="18" customFormat="1" ht="18" customHeight="1">
      <c r="B17" s="19"/>
      <c r="E17" s="4" t="str">
        <f>IF('Rekapitulácia stavby'!E11="","",'Rekapitulácia stavby'!E11)</f>
        <v xml:space="preserve"> </v>
      </c>
      <c r="I17" s="15" t="s">
        <v>25</v>
      </c>
      <c r="J17" s="4" t="str">
        <f>IF('Rekapitulácia stavby'!AN11="","",'Rekapitulácia stavby'!AN11)</f>
        <v/>
      </c>
      <c r="L17" s="19"/>
    </row>
    <row r="18" spans="2:12" s="18" customFormat="1" ht="6.95" customHeight="1">
      <c r="B18" s="19"/>
      <c r="L18" s="19"/>
    </row>
    <row r="19" spans="2:12" s="18" customFormat="1" ht="12" customHeight="1">
      <c r="B19" s="19"/>
      <c r="D19" s="15" t="s">
        <v>26</v>
      </c>
      <c r="I19" s="15" t="s">
        <v>23</v>
      </c>
      <c r="J19" s="16" t="str">
        <f>'Rekapitulácia stavby'!AN13</f>
        <v>Vyplň údaj</v>
      </c>
      <c r="L19" s="19"/>
    </row>
    <row r="20" spans="2:12" s="18" customFormat="1" ht="18" customHeight="1">
      <c r="B20" s="19"/>
      <c r="E20" s="201" t="str">
        <f>'Rekapitulácia stavby'!E14</f>
        <v>Vyplň údaj</v>
      </c>
      <c r="F20" s="201"/>
      <c r="G20" s="201"/>
      <c r="H20" s="201"/>
      <c r="I20" s="15" t="s">
        <v>25</v>
      </c>
      <c r="J20" s="16" t="str">
        <f>'Rekapitulácia stavby'!AN14</f>
        <v>Vyplň údaj</v>
      </c>
      <c r="L20" s="19"/>
    </row>
    <row r="21" spans="2:12" s="18" customFormat="1" ht="6.95" customHeight="1">
      <c r="B21" s="19"/>
      <c r="L21" s="19"/>
    </row>
    <row r="22" spans="2:12" s="18" customFormat="1" ht="12" customHeight="1">
      <c r="B22" s="19"/>
      <c r="D22" s="15" t="s">
        <v>28</v>
      </c>
      <c r="I22" s="15" t="s">
        <v>23</v>
      </c>
      <c r="J22" s="4"/>
      <c r="L22" s="19"/>
    </row>
    <row r="23" spans="2:12" s="18" customFormat="1" ht="18" customHeight="1">
      <c r="B23" s="19"/>
      <c r="E23" s="4" t="s">
        <v>29</v>
      </c>
      <c r="I23" s="15" t="s">
        <v>25</v>
      </c>
      <c r="J23" s="4"/>
      <c r="L23" s="19"/>
    </row>
    <row r="24" spans="2:12" s="18" customFormat="1" ht="6.95" customHeight="1">
      <c r="B24" s="19"/>
      <c r="L24" s="19"/>
    </row>
    <row r="25" spans="2:12" s="18" customFormat="1" ht="12" customHeight="1">
      <c r="B25" s="19"/>
      <c r="D25" s="15" t="s">
        <v>31</v>
      </c>
      <c r="I25" s="15" t="s">
        <v>23</v>
      </c>
      <c r="J25" s="4"/>
      <c r="L25" s="19"/>
    </row>
    <row r="26" spans="2:12" s="18" customFormat="1" ht="18" customHeight="1">
      <c r="B26" s="19"/>
      <c r="E26" s="4" t="s">
        <v>32</v>
      </c>
      <c r="I26" s="15" t="s">
        <v>25</v>
      </c>
      <c r="J26" s="4"/>
      <c r="L26" s="19"/>
    </row>
    <row r="27" spans="2:12" s="18" customFormat="1" ht="6.95" customHeight="1">
      <c r="B27" s="19"/>
      <c r="L27" s="19"/>
    </row>
    <row r="28" spans="2:12" s="18" customFormat="1" ht="12" customHeight="1">
      <c r="B28" s="19"/>
      <c r="D28" s="15" t="s">
        <v>33</v>
      </c>
      <c r="L28" s="19"/>
    </row>
    <row r="29" spans="2:12" s="88" customFormat="1" ht="16.5" customHeight="1">
      <c r="B29" s="89"/>
      <c r="E29" s="176"/>
      <c r="F29" s="176"/>
      <c r="G29" s="176"/>
      <c r="H29" s="176"/>
      <c r="L29" s="89"/>
    </row>
    <row r="30" spans="2:12" s="18" customFormat="1" ht="6.95" customHeight="1">
      <c r="B30" s="19"/>
      <c r="L30" s="19"/>
    </row>
    <row r="31" spans="2:12" s="18" customFormat="1" ht="6.95" customHeight="1">
      <c r="B31" s="19"/>
      <c r="D31" s="45"/>
      <c r="E31" s="45"/>
      <c r="F31" s="45"/>
      <c r="G31" s="45"/>
      <c r="H31" s="45"/>
      <c r="I31" s="45"/>
      <c r="J31" s="45"/>
      <c r="K31" s="45"/>
      <c r="L31" s="19"/>
    </row>
    <row r="32" spans="2:12" s="18" customFormat="1" ht="25.5" customHeight="1">
      <c r="B32" s="19"/>
      <c r="D32" s="90" t="s">
        <v>34</v>
      </c>
      <c r="J32" s="58">
        <f>ROUND(J129, 2)</f>
        <v>0</v>
      </c>
      <c r="L32" s="19"/>
    </row>
    <row r="33" spans="2:12" s="18" customFormat="1" ht="6.95" customHeight="1">
      <c r="B33" s="19"/>
      <c r="D33" s="45"/>
      <c r="E33" s="45"/>
      <c r="F33" s="45"/>
      <c r="G33" s="45"/>
      <c r="H33" s="45"/>
      <c r="I33" s="45"/>
      <c r="J33" s="45"/>
      <c r="K33" s="45"/>
      <c r="L33" s="19"/>
    </row>
    <row r="34" spans="2:12" s="18" customFormat="1" ht="14.45" customHeight="1">
      <c r="B34" s="19"/>
      <c r="F34" s="1" t="s">
        <v>36</v>
      </c>
      <c r="I34" s="1" t="s">
        <v>35</v>
      </c>
      <c r="J34" s="1" t="s">
        <v>37</v>
      </c>
      <c r="L34" s="19"/>
    </row>
    <row r="35" spans="2:12" s="18" customFormat="1" ht="14.45" customHeight="1">
      <c r="B35" s="19"/>
      <c r="D35" s="91" t="s">
        <v>38</v>
      </c>
      <c r="E35" s="24" t="s">
        <v>39</v>
      </c>
      <c r="F35" s="92">
        <f>ROUND((SUM(BE129:BE169)),  2)</f>
        <v>0</v>
      </c>
      <c r="G35" s="93"/>
      <c r="H35" s="93"/>
      <c r="I35" s="94">
        <v>0.2</v>
      </c>
      <c r="J35" s="92">
        <f>ROUND(((SUM(BE129:BE169))*I35),  2)</f>
        <v>0</v>
      </c>
      <c r="L35" s="19"/>
    </row>
    <row r="36" spans="2:12" s="18" customFormat="1" ht="14.45" customHeight="1">
      <c r="B36" s="19"/>
      <c r="E36" s="24" t="s">
        <v>40</v>
      </c>
      <c r="F36" s="92">
        <f>ROUND((SUM(BF129:BF169)),  2)</f>
        <v>0</v>
      </c>
      <c r="G36" s="93"/>
      <c r="H36" s="93"/>
      <c r="I36" s="94">
        <v>0.2</v>
      </c>
      <c r="J36" s="92">
        <f>ROUND(((SUM(BF129:BF169))*I36),  2)</f>
        <v>0</v>
      </c>
      <c r="L36" s="19"/>
    </row>
    <row r="37" spans="2:12" s="18" customFormat="1" ht="14.45" hidden="1" customHeight="1">
      <c r="B37" s="19"/>
      <c r="E37" s="15" t="s">
        <v>41</v>
      </c>
      <c r="F37" s="80">
        <f>ROUND((SUM(BG129:BG169)),  2)</f>
        <v>0</v>
      </c>
      <c r="I37" s="95">
        <v>0.2</v>
      </c>
      <c r="J37" s="80">
        <f>0</f>
        <v>0</v>
      </c>
      <c r="L37" s="19"/>
    </row>
    <row r="38" spans="2:12" s="18" customFormat="1" ht="14.45" hidden="1" customHeight="1">
      <c r="B38" s="19"/>
      <c r="E38" s="15" t="s">
        <v>42</v>
      </c>
      <c r="F38" s="80">
        <f>ROUND((SUM(BH129:BH169)),  2)</f>
        <v>0</v>
      </c>
      <c r="I38" s="95">
        <v>0.2</v>
      </c>
      <c r="J38" s="80">
        <f>0</f>
        <v>0</v>
      </c>
      <c r="L38" s="19"/>
    </row>
    <row r="39" spans="2:12" s="18" customFormat="1" ht="14.45" hidden="1" customHeight="1">
      <c r="B39" s="19"/>
      <c r="E39" s="24" t="s">
        <v>43</v>
      </c>
      <c r="F39" s="92">
        <f>ROUND((SUM(BI129:BI169)),  2)</f>
        <v>0</v>
      </c>
      <c r="G39" s="93"/>
      <c r="H39" s="93"/>
      <c r="I39" s="94">
        <v>0</v>
      </c>
      <c r="J39" s="92">
        <f>0</f>
        <v>0</v>
      </c>
      <c r="L39" s="19"/>
    </row>
    <row r="40" spans="2:12" s="18" customFormat="1" ht="6.95" customHeight="1">
      <c r="B40" s="19"/>
      <c r="L40" s="19"/>
    </row>
    <row r="41" spans="2:12" s="18" customFormat="1" ht="25.5" customHeight="1">
      <c r="B41" s="19"/>
      <c r="C41" s="96"/>
      <c r="D41" s="97" t="s">
        <v>44</v>
      </c>
      <c r="E41" s="48"/>
      <c r="F41" s="48"/>
      <c r="G41" s="98" t="s">
        <v>45</v>
      </c>
      <c r="H41" s="99" t="s">
        <v>46</v>
      </c>
      <c r="I41" s="48"/>
      <c r="J41" s="100">
        <f>SUM(J32:J39)</f>
        <v>0</v>
      </c>
      <c r="K41" s="101"/>
      <c r="L41" s="19"/>
    </row>
    <row r="42" spans="2:12" s="18" customFormat="1" ht="14.45" customHeight="1">
      <c r="B42" s="19"/>
      <c r="L42" s="19"/>
    </row>
    <row r="43" spans="2:12" ht="14.45" customHeight="1">
      <c r="B43" s="9"/>
      <c r="L43" s="9"/>
    </row>
    <row r="44" spans="2:12" ht="14.45" customHeight="1">
      <c r="B44" s="9"/>
      <c r="L44" s="9"/>
    </row>
    <row r="45" spans="2:12" ht="14.45" customHeight="1">
      <c r="B45" s="9"/>
      <c r="L45" s="9"/>
    </row>
    <row r="46" spans="2:12" ht="14.45" customHeight="1">
      <c r="B46" s="9"/>
      <c r="L46" s="9"/>
    </row>
    <row r="47" spans="2:12" ht="14.45" customHeight="1">
      <c r="B47" s="9"/>
      <c r="L47" s="9"/>
    </row>
    <row r="48" spans="2:12" ht="14.45" customHeight="1">
      <c r="B48" s="9"/>
      <c r="L48" s="9"/>
    </row>
    <row r="49" spans="2:12" ht="14.45" customHeight="1">
      <c r="B49" s="9"/>
      <c r="L49" s="9"/>
    </row>
    <row r="50" spans="2:12" s="18" customFormat="1" ht="14.45" customHeight="1">
      <c r="B50" s="19"/>
      <c r="D50" s="31" t="s">
        <v>47</v>
      </c>
      <c r="E50" s="32"/>
      <c r="F50" s="32"/>
      <c r="G50" s="31" t="s">
        <v>48</v>
      </c>
      <c r="H50" s="32"/>
      <c r="I50" s="32"/>
      <c r="J50" s="32"/>
      <c r="K50" s="32"/>
      <c r="L50" s="19"/>
    </row>
    <row r="51" spans="2:12">
      <c r="B51" s="9"/>
      <c r="L51" s="9"/>
    </row>
    <row r="52" spans="2:12">
      <c r="B52" s="9"/>
      <c r="L52" s="9"/>
    </row>
    <row r="53" spans="2:12">
      <c r="B53" s="9"/>
      <c r="L53" s="9"/>
    </row>
    <row r="54" spans="2:12">
      <c r="B54" s="9"/>
      <c r="L54" s="9"/>
    </row>
    <row r="55" spans="2:12">
      <c r="B55" s="9"/>
      <c r="L55" s="9"/>
    </row>
    <row r="56" spans="2:12">
      <c r="B56" s="9"/>
      <c r="L56" s="9"/>
    </row>
    <row r="57" spans="2:12">
      <c r="B57" s="9"/>
      <c r="L57" s="9"/>
    </row>
    <row r="58" spans="2:12">
      <c r="B58" s="9"/>
      <c r="L58" s="9"/>
    </row>
    <row r="59" spans="2:12">
      <c r="B59" s="9"/>
      <c r="L59" s="9"/>
    </row>
    <row r="60" spans="2:12">
      <c r="B60" s="9"/>
      <c r="L60" s="9"/>
    </row>
    <row r="61" spans="2:12" s="18" customFormat="1" ht="12.75">
      <c r="B61" s="19"/>
      <c r="D61" s="33" t="s">
        <v>49</v>
      </c>
      <c r="E61" s="21"/>
      <c r="F61" s="102" t="s">
        <v>50</v>
      </c>
      <c r="G61" s="33" t="s">
        <v>49</v>
      </c>
      <c r="H61" s="21"/>
      <c r="I61" s="21"/>
      <c r="J61" s="103" t="s">
        <v>50</v>
      </c>
      <c r="K61" s="21"/>
      <c r="L61" s="19"/>
    </row>
    <row r="62" spans="2:12">
      <c r="B62" s="9"/>
      <c r="L62" s="9"/>
    </row>
    <row r="63" spans="2:12">
      <c r="B63" s="9"/>
      <c r="L63" s="9"/>
    </row>
    <row r="64" spans="2:12">
      <c r="B64" s="9"/>
      <c r="L64" s="9"/>
    </row>
    <row r="65" spans="2:12" s="18" customFormat="1" ht="12.75">
      <c r="B65" s="19"/>
      <c r="D65" s="31" t="s">
        <v>51</v>
      </c>
      <c r="E65" s="32"/>
      <c r="F65" s="32"/>
      <c r="G65" s="31" t="s">
        <v>52</v>
      </c>
      <c r="H65" s="32"/>
      <c r="I65" s="32"/>
      <c r="J65" s="32"/>
      <c r="K65" s="32"/>
      <c r="L65" s="19"/>
    </row>
    <row r="66" spans="2:12">
      <c r="B66" s="9"/>
      <c r="L66" s="9"/>
    </row>
    <row r="67" spans="2:12">
      <c r="B67" s="9"/>
      <c r="L67" s="9"/>
    </row>
    <row r="68" spans="2:12">
      <c r="B68" s="9"/>
      <c r="L68" s="9"/>
    </row>
    <row r="69" spans="2:12">
      <c r="B69" s="9"/>
      <c r="L69" s="9"/>
    </row>
    <row r="70" spans="2:12">
      <c r="B70" s="9"/>
      <c r="L70" s="9"/>
    </row>
    <row r="71" spans="2:12">
      <c r="B71" s="9"/>
      <c r="L71" s="9"/>
    </row>
    <row r="72" spans="2:12">
      <c r="B72" s="9"/>
      <c r="L72" s="9"/>
    </row>
    <row r="73" spans="2:12">
      <c r="B73" s="9"/>
      <c r="L73" s="9"/>
    </row>
    <row r="74" spans="2:12">
      <c r="B74" s="9"/>
      <c r="L74" s="9"/>
    </row>
    <row r="75" spans="2:12">
      <c r="B75" s="9"/>
      <c r="L75" s="9"/>
    </row>
    <row r="76" spans="2:12" s="18" customFormat="1" ht="12.75">
      <c r="B76" s="19"/>
      <c r="D76" s="33" t="s">
        <v>49</v>
      </c>
      <c r="E76" s="21"/>
      <c r="F76" s="102" t="s">
        <v>50</v>
      </c>
      <c r="G76" s="33" t="s">
        <v>49</v>
      </c>
      <c r="H76" s="21"/>
      <c r="I76" s="21"/>
      <c r="J76" s="103" t="s">
        <v>50</v>
      </c>
      <c r="K76" s="21"/>
      <c r="L76" s="19"/>
    </row>
    <row r="77" spans="2:12" s="18" customFormat="1" ht="14.4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19"/>
    </row>
    <row r="81" spans="2:12" s="18" customFormat="1" ht="6.95" hidden="1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19"/>
    </row>
    <row r="82" spans="2:12" s="18" customFormat="1" ht="24.95" hidden="1" customHeight="1">
      <c r="B82" s="19"/>
      <c r="C82" s="10" t="s">
        <v>97</v>
      </c>
      <c r="L82" s="19"/>
    </row>
    <row r="83" spans="2:12" s="18" customFormat="1" ht="6.95" hidden="1" customHeight="1">
      <c r="B83" s="19"/>
      <c r="L83" s="19"/>
    </row>
    <row r="84" spans="2:12" s="18" customFormat="1" ht="12" hidden="1" customHeight="1">
      <c r="B84" s="19"/>
      <c r="C84" s="15" t="s">
        <v>14</v>
      </c>
      <c r="L84" s="19"/>
    </row>
    <row r="85" spans="2:12" s="18" customFormat="1" ht="16.5" hidden="1" customHeight="1">
      <c r="B85" s="19"/>
      <c r="E85" s="200" t="str">
        <f>E7</f>
        <v>Novostavba – Bytový komplex v Žiline</v>
      </c>
      <c r="F85" s="200"/>
      <c r="G85" s="200"/>
      <c r="H85" s="200"/>
      <c r="L85" s="19"/>
    </row>
    <row r="86" spans="2:12" ht="12" hidden="1" customHeight="1">
      <c r="B86" s="9"/>
      <c r="C86" s="15" t="s">
        <v>93</v>
      </c>
      <c r="L86" s="9"/>
    </row>
    <row r="87" spans="2:12" s="18" customFormat="1" ht="16.5" hidden="1" customHeight="1">
      <c r="B87" s="19"/>
      <c r="E87" s="200" t="s">
        <v>94</v>
      </c>
      <c r="F87" s="200"/>
      <c r="G87" s="200"/>
      <c r="H87" s="200"/>
      <c r="L87" s="19"/>
    </row>
    <row r="88" spans="2:12" s="18" customFormat="1" ht="12" hidden="1" customHeight="1">
      <c r="B88" s="19"/>
      <c r="C88" s="15" t="s">
        <v>95</v>
      </c>
      <c r="L88" s="19"/>
    </row>
    <row r="89" spans="2:12" s="18" customFormat="1" ht="16.5" hidden="1" customHeight="1">
      <c r="B89" s="19"/>
      <c r="E89" s="185" t="str">
        <f>E11</f>
        <v>03 - Stavebná časť - Žilinská teplárenská, a. s.</v>
      </c>
      <c r="F89" s="185"/>
      <c r="G89" s="185"/>
      <c r="H89" s="185"/>
      <c r="L89" s="19"/>
    </row>
    <row r="90" spans="2:12" s="18" customFormat="1" ht="6.95" hidden="1" customHeight="1">
      <c r="B90" s="19"/>
      <c r="L90" s="19"/>
    </row>
    <row r="91" spans="2:12" s="18" customFormat="1" ht="12" hidden="1" customHeight="1">
      <c r="B91" s="19"/>
      <c r="C91" s="15" t="s">
        <v>18</v>
      </c>
      <c r="F91" s="4" t="str">
        <f>F14</f>
        <v>Univerzitná ulica, Žilina</v>
      </c>
      <c r="I91" s="15" t="s">
        <v>20</v>
      </c>
      <c r="J91" s="44" t="str">
        <f>IF(J14="","",J14)</f>
        <v>21. 1. 2022</v>
      </c>
      <c r="L91" s="19"/>
    </row>
    <row r="92" spans="2:12" s="18" customFormat="1" ht="6.95" hidden="1" customHeight="1">
      <c r="B92" s="19"/>
      <c r="L92" s="19"/>
    </row>
    <row r="93" spans="2:12" s="18" customFormat="1" ht="15.2" hidden="1" customHeight="1">
      <c r="B93" s="19"/>
      <c r="C93" s="15" t="s">
        <v>22</v>
      </c>
      <c r="F93" s="4" t="str">
        <f>E17</f>
        <v xml:space="preserve"> </v>
      </c>
      <c r="I93" s="15" t="s">
        <v>28</v>
      </c>
      <c r="J93" s="2" t="str">
        <f>E23</f>
        <v>ENERGIA, s.r.o.</v>
      </c>
      <c r="L93" s="19"/>
    </row>
    <row r="94" spans="2:12" s="18" customFormat="1" ht="15.2" hidden="1" customHeight="1">
      <c r="B94" s="19"/>
      <c r="C94" s="15" t="s">
        <v>26</v>
      </c>
      <c r="F94" s="4" t="str">
        <f>IF(E20="","",E20)</f>
        <v>Vyplň údaj</v>
      </c>
      <c r="I94" s="15" t="s">
        <v>31</v>
      </c>
      <c r="J94" s="2" t="str">
        <f>E26</f>
        <v>Balog</v>
      </c>
      <c r="L94" s="19"/>
    </row>
    <row r="95" spans="2:12" s="18" customFormat="1" ht="10.35" hidden="1" customHeight="1">
      <c r="B95" s="19"/>
      <c r="L95" s="19"/>
    </row>
    <row r="96" spans="2:12" s="18" customFormat="1" ht="29.25" hidden="1" customHeight="1">
      <c r="B96" s="19"/>
      <c r="C96" s="104" t="s">
        <v>98</v>
      </c>
      <c r="D96" s="96"/>
      <c r="E96" s="96"/>
      <c r="F96" s="96"/>
      <c r="G96" s="96"/>
      <c r="H96" s="96"/>
      <c r="I96" s="96"/>
      <c r="J96" s="105" t="s">
        <v>99</v>
      </c>
      <c r="K96" s="96"/>
      <c r="L96" s="19"/>
    </row>
    <row r="97" spans="2:47" s="18" customFormat="1" ht="10.35" hidden="1" customHeight="1">
      <c r="B97" s="19"/>
      <c r="L97" s="19"/>
    </row>
    <row r="98" spans="2:47" s="18" customFormat="1" ht="22.9" hidden="1" customHeight="1">
      <c r="B98" s="19"/>
      <c r="C98" s="106" t="s">
        <v>100</v>
      </c>
      <c r="J98" s="58">
        <f>J129</f>
        <v>0</v>
      </c>
      <c r="L98" s="19"/>
      <c r="AU98" s="6" t="s">
        <v>101</v>
      </c>
    </row>
    <row r="99" spans="2:47" s="107" customFormat="1" ht="24.95" hidden="1" customHeight="1">
      <c r="B99" s="108"/>
      <c r="D99" s="109" t="s">
        <v>457</v>
      </c>
      <c r="E99" s="110"/>
      <c r="F99" s="110"/>
      <c r="G99" s="110"/>
      <c r="H99" s="110"/>
      <c r="I99" s="110"/>
      <c r="J99" s="111">
        <f>J130</f>
        <v>0</v>
      </c>
      <c r="L99" s="108"/>
    </row>
    <row r="100" spans="2:47" s="77" customFormat="1" ht="19.899999999999999" hidden="1" customHeight="1">
      <c r="B100" s="112"/>
      <c r="D100" s="113" t="s">
        <v>458</v>
      </c>
      <c r="E100" s="114"/>
      <c r="F100" s="114"/>
      <c r="G100" s="114"/>
      <c r="H100" s="114"/>
      <c r="I100" s="114"/>
      <c r="J100" s="115">
        <f>J131</f>
        <v>0</v>
      </c>
      <c r="L100" s="112"/>
    </row>
    <row r="101" spans="2:47" s="77" customFormat="1" ht="19.899999999999999" hidden="1" customHeight="1">
      <c r="B101" s="112"/>
      <c r="D101" s="113" t="s">
        <v>459</v>
      </c>
      <c r="E101" s="114"/>
      <c r="F101" s="114"/>
      <c r="G101" s="114"/>
      <c r="H101" s="114"/>
      <c r="I101" s="114"/>
      <c r="J101" s="115">
        <f>J150</f>
        <v>0</v>
      </c>
      <c r="L101" s="112"/>
    </row>
    <row r="102" spans="2:47" s="77" customFormat="1" ht="14.85" hidden="1" customHeight="1">
      <c r="B102" s="112"/>
      <c r="D102" s="113" t="s">
        <v>460</v>
      </c>
      <c r="E102" s="114"/>
      <c r="F102" s="114"/>
      <c r="G102" s="114"/>
      <c r="H102" s="114"/>
      <c r="I102" s="114"/>
      <c r="J102" s="115">
        <f>J153</f>
        <v>0</v>
      </c>
      <c r="L102" s="112"/>
    </row>
    <row r="103" spans="2:47" s="77" customFormat="1" ht="19.899999999999999" hidden="1" customHeight="1">
      <c r="B103" s="112"/>
      <c r="D103" s="113" t="s">
        <v>461</v>
      </c>
      <c r="E103" s="114"/>
      <c r="F103" s="114"/>
      <c r="G103" s="114"/>
      <c r="H103" s="114"/>
      <c r="I103" s="114"/>
      <c r="J103" s="115">
        <f>J158</f>
        <v>0</v>
      </c>
      <c r="L103" s="112"/>
    </row>
    <row r="104" spans="2:47" s="107" customFormat="1" ht="24.95" hidden="1" customHeight="1">
      <c r="B104" s="108"/>
      <c r="D104" s="109" t="s">
        <v>102</v>
      </c>
      <c r="E104" s="110"/>
      <c r="F104" s="110"/>
      <c r="G104" s="110"/>
      <c r="H104" s="110"/>
      <c r="I104" s="110"/>
      <c r="J104" s="111">
        <f>J160</f>
        <v>0</v>
      </c>
      <c r="L104" s="108"/>
    </row>
    <row r="105" spans="2:47" s="77" customFormat="1" ht="19.899999999999999" hidden="1" customHeight="1">
      <c r="B105" s="112"/>
      <c r="D105" s="113" t="s">
        <v>103</v>
      </c>
      <c r="E105" s="114"/>
      <c r="F105" s="114"/>
      <c r="G105" s="114"/>
      <c r="H105" s="114"/>
      <c r="I105" s="114"/>
      <c r="J105" s="115">
        <f>J161</f>
        <v>0</v>
      </c>
      <c r="L105" s="112"/>
    </row>
    <row r="106" spans="2:47" s="77" customFormat="1" ht="19.899999999999999" hidden="1" customHeight="1">
      <c r="B106" s="112"/>
      <c r="D106" s="113" t="s">
        <v>462</v>
      </c>
      <c r="E106" s="114"/>
      <c r="F106" s="114"/>
      <c r="G106" s="114"/>
      <c r="H106" s="114"/>
      <c r="I106" s="114"/>
      <c r="J106" s="115">
        <f>J164</f>
        <v>0</v>
      </c>
      <c r="L106" s="112"/>
    </row>
    <row r="107" spans="2:47" s="107" customFormat="1" ht="24.95" hidden="1" customHeight="1">
      <c r="B107" s="108"/>
      <c r="D107" s="109" t="s">
        <v>463</v>
      </c>
      <c r="E107" s="110"/>
      <c r="F107" s="110"/>
      <c r="G107" s="110"/>
      <c r="H107" s="110"/>
      <c r="I107" s="110"/>
      <c r="J107" s="111">
        <f>J168</f>
        <v>0</v>
      </c>
      <c r="L107" s="108"/>
    </row>
    <row r="108" spans="2:47" s="18" customFormat="1" ht="21.95" hidden="1" customHeight="1">
      <c r="B108" s="19"/>
      <c r="L108" s="19"/>
    </row>
    <row r="109" spans="2:47" s="18" customFormat="1" ht="6.95" hidden="1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19"/>
    </row>
    <row r="110" spans="2:47" hidden="1"/>
    <row r="111" spans="2:47" hidden="1"/>
    <row r="112" spans="2:47" hidden="1"/>
    <row r="113" spans="2:20" s="18" customFormat="1" ht="6.95" customHeight="1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19"/>
    </row>
    <row r="114" spans="2:20" s="18" customFormat="1" ht="24.95" customHeight="1">
      <c r="B114" s="19"/>
      <c r="C114" s="10" t="s">
        <v>112</v>
      </c>
      <c r="L114" s="19"/>
    </row>
    <row r="115" spans="2:20" s="18" customFormat="1" ht="6.95" customHeight="1">
      <c r="B115" s="19"/>
      <c r="L115" s="19"/>
    </row>
    <row r="116" spans="2:20" s="18" customFormat="1" ht="12" customHeight="1">
      <c r="B116" s="19"/>
      <c r="C116" s="15" t="s">
        <v>14</v>
      </c>
      <c r="L116" s="19"/>
    </row>
    <row r="117" spans="2:20" s="18" customFormat="1" ht="16.5" customHeight="1">
      <c r="B117" s="19"/>
      <c r="E117" s="200" t="str">
        <f>E7</f>
        <v>Novostavba – Bytový komplex v Žiline</v>
      </c>
      <c r="F117" s="200"/>
      <c r="G117" s="200"/>
      <c r="H117" s="200"/>
      <c r="L117" s="19"/>
    </row>
    <row r="118" spans="2:20" ht="12" customHeight="1">
      <c r="B118" s="9"/>
      <c r="C118" s="15" t="s">
        <v>93</v>
      </c>
      <c r="L118" s="9"/>
    </row>
    <row r="119" spans="2:20" s="18" customFormat="1" ht="16.5" customHeight="1">
      <c r="B119" s="19"/>
      <c r="E119" s="200" t="s">
        <v>94</v>
      </c>
      <c r="F119" s="200"/>
      <c r="G119" s="200"/>
      <c r="H119" s="200"/>
      <c r="L119" s="19"/>
    </row>
    <row r="120" spans="2:20" s="18" customFormat="1" ht="12" customHeight="1">
      <c r="B120" s="19"/>
      <c r="C120" s="15" t="s">
        <v>95</v>
      </c>
      <c r="L120" s="19"/>
    </row>
    <row r="121" spans="2:20" s="18" customFormat="1" ht="16.5" customHeight="1">
      <c r="B121" s="19"/>
      <c r="E121" s="185" t="str">
        <f>E11</f>
        <v>03 - Stavebná časť - Žilinská teplárenská, a. s.</v>
      </c>
      <c r="F121" s="185"/>
      <c r="G121" s="185"/>
      <c r="H121" s="185"/>
      <c r="L121" s="19"/>
    </row>
    <row r="122" spans="2:20" s="18" customFormat="1" ht="6.95" customHeight="1">
      <c r="B122" s="19"/>
      <c r="L122" s="19"/>
    </row>
    <row r="123" spans="2:20" s="18" customFormat="1" ht="12" customHeight="1">
      <c r="B123" s="19"/>
      <c r="C123" s="15" t="s">
        <v>18</v>
      </c>
      <c r="F123" s="4" t="str">
        <f>F14</f>
        <v>Univerzitná ulica, Žilina</v>
      </c>
      <c r="I123" s="15" t="s">
        <v>20</v>
      </c>
      <c r="J123" s="44" t="str">
        <f>IF(J14="","",J14)</f>
        <v>21. 1. 2022</v>
      </c>
      <c r="L123" s="19"/>
    </row>
    <row r="124" spans="2:20" s="18" customFormat="1" ht="6.95" customHeight="1">
      <c r="B124" s="19"/>
      <c r="L124" s="19"/>
    </row>
    <row r="125" spans="2:20" s="18" customFormat="1" ht="15.2" customHeight="1">
      <c r="B125" s="19"/>
      <c r="C125" s="15" t="s">
        <v>22</v>
      </c>
      <c r="F125" s="4" t="str">
        <f>E17</f>
        <v xml:space="preserve"> </v>
      </c>
      <c r="I125" s="15" t="s">
        <v>28</v>
      </c>
      <c r="J125" s="2" t="str">
        <f>E23</f>
        <v>ENERGIA, s.r.o.</v>
      </c>
      <c r="L125" s="19"/>
    </row>
    <row r="126" spans="2:20" s="18" customFormat="1" ht="15.2" customHeight="1">
      <c r="B126" s="19"/>
      <c r="C126" s="15" t="s">
        <v>26</v>
      </c>
      <c r="F126" s="4"/>
      <c r="I126" s="15" t="s">
        <v>31</v>
      </c>
      <c r="J126" s="2" t="str">
        <f>E26</f>
        <v>Balog</v>
      </c>
      <c r="L126" s="19"/>
    </row>
    <row r="127" spans="2:20" s="18" customFormat="1" ht="10.35" customHeight="1">
      <c r="B127" s="19"/>
      <c r="L127" s="19"/>
    </row>
    <row r="128" spans="2:20" s="116" customFormat="1" ht="29.25" customHeight="1">
      <c r="B128" s="117"/>
      <c r="C128" s="118" t="s">
        <v>113</v>
      </c>
      <c r="D128" s="119" t="s">
        <v>59</v>
      </c>
      <c r="E128" s="119" t="s">
        <v>55</v>
      </c>
      <c r="F128" s="119" t="s">
        <v>56</v>
      </c>
      <c r="G128" s="119" t="s">
        <v>114</v>
      </c>
      <c r="H128" s="119" t="s">
        <v>115</v>
      </c>
      <c r="I128" s="119" t="s">
        <v>116</v>
      </c>
      <c r="J128" s="120" t="s">
        <v>99</v>
      </c>
      <c r="K128" s="121" t="s">
        <v>117</v>
      </c>
      <c r="L128" s="117"/>
      <c r="M128" s="50"/>
      <c r="N128" s="51" t="s">
        <v>38</v>
      </c>
      <c r="O128" s="51" t="s">
        <v>118</v>
      </c>
      <c r="P128" s="51" t="s">
        <v>119</v>
      </c>
      <c r="Q128" s="51" t="s">
        <v>120</v>
      </c>
      <c r="R128" s="51" t="s">
        <v>121</v>
      </c>
      <c r="S128" s="51" t="s">
        <v>122</v>
      </c>
      <c r="T128" s="52" t="s">
        <v>123</v>
      </c>
    </row>
    <row r="129" spans="2:65" s="18" customFormat="1" ht="22.9" customHeight="1">
      <c r="B129" s="19"/>
      <c r="C129" s="56" t="s">
        <v>100</v>
      </c>
      <c r="J129" s="122">
        <f>BK129</f>
        <v>0</v>
      </c>
      <c r="L129" s="19"/>
      <c r="M129" s="53"/>
      <c r="N129" s="45"/>
      <c r="O129" s="45"/>
      <c r="P129" s="123">
        <f>P130+P160+P168</f>
        <v>0</v>
      </c>
      <c r="Q129" s="45"/>
      <c r="R129" s="123">
        <f>R130+R160+R168</f>
        <v>5.7375298499999996</v>
      </c>
      <c r="S129" s="45"/>
      <c r="T129" s="124">
        <f>T130+T160+T168</f>
        <v>7.51E-2</v>
      </c>
      <c r="AT129" s="6" t="s">
        <v>73</v>
      </c>
      <c r="AU129" s="6" t="s">
        <v>101</v>
      </c>
      <c r="BK129" s="125">
        <f>BK130+BK160+BK168</f>
        <v>0</v>
      </c>
    </row>
    <row r="130" spans="2:65" s="126" customFormat="1" ht="25.9" customHeight="1">
      <c r="B130" s="127"/>
      <c r="D130" s="128" t="s">
        <v>73</v>
      </c>
      <c r="E130" s="129" t="s">
        <v>464</v>
      </c>
      <c r="F130" s="129" t="s">
        <v>465</v>
      </c>
      <c r="I130" s="130"/>
      <c r="J130" s="131">
        <f>BK130</f>
        <v>0</v>
      </c>
      <c r="L130" s="127"/>
      <c r="M130" s="132"/>
      <c r="P130" s="133">
        <f>P131+P150+P158</f>
        <v>0</v>
      </c>
      <c r="R130" s="133">
        <f>R131+R150+R158</f>
        <v>5.70945985</v>
      </c>
      <c r="T130" s="134">
        <f>T131+T150+T158</f>
        <v>7.51E-2</v>
      </c>
      <c r="AR130" s="128" t="s">
        <v>81</v>
      </c>
      <c r="AT130" s="135" t="s">
        <v>73</v>
      </c>
      <c r="AU130" s="135" t="s">
        <v>74</v>
      </c>
      <c r="AY130" s="128" t="s">
        <v>126</v>
      </c>
      <c r="BK130" s="136">
        <f>BK131+BK150+BK158</f>
        <v>0</v>
      </c>
    </row>
    <row r="131" spans="2:65" s="126" customFormat="1" ht="22.9" customHeight="1">
      <c r="B131" s="127"/>
      <c r="D131" s="128" t="s">
        <v>73</v>
      </c>
      <c r="E131" s="137" t="s">
        <v>81</v>
      </c>
      <c r="F131" s="137" t="s">
        <v>466</v>
      </c>
      <c r="I131" s="130"/>
      <c r="J131" s="138">
        <f>BK131</f>
        <v>0</v>
      </c>
      <c r="L131" s="127"/>
      <c r="M131" s="132"/>
      <c r="P131" s="133">
        <f>SUM(P132:P149)</f>
        <v>0</v>
      </c>
      <c r="R131" s="133">
        <f>SUM(R132:R149)</f>
        <v>5.7067598500000001</v>
      </c>
      <c r="T131" s="134">
        <f>SUM(T132:T149)</f>
        <v>0</v>
      </c>
      <c r="AR131" s="128" t="s">
        <v>81</v>
      </c>
      <c r="AT131" s="135" t="s">
        <v>73</v>
      </c>
      <c r="AU131" s="135" t="s">
        <v>81</v>
      </c>
      <c r="AY131" s="128" t="s">
        <v>126</v>
      </c>
      <c r="BK131" s="136">
        <f>SUM(BK132:BK149)</f>
        <v>0</v>
      </c>
    </row>
    <row r="132" spans="2:65" s="18" customFormat="1" ht="33" customHeight="1">
      <c r="B132" s="139"/>
      <c r="C132" s="140" t="s">
        <v>81</v>
      </c>
      <c r="D132" s="140" t="s">
        <v>131</v>
      </c>
      <c r="E132" s="141" t="s">
        <v>467</v>
      </c>
      <c r="F132" s="142" t="s">
        <v>468</v>
      </c>
      <c r="G132" s="143" t="s">
        <v>469</v>
      </c>
      <c r="H132" s="144">
        <v>1.3280000000000001</v>
      </c>
      <c r="I132" s="145"/>
      <c r="J132" s="146">
        <f t="shared" ref="J132:J149" si="0">ROUND(I132*H132,2)</f>
        <v>0</v>
      </c>
      <c r="K132" s="147"/>
      <c r="L132" s="19"/>
      <c r="M132" s="148"/>
      <c r="N132" s="149" t="s">
        <v>40</v>
      </c>
      <c r="P132" s="150">
        <f t="shared" ref="P132:P149" si="1">O132*H132</f>
        <v>0</v>
      </c>
      <c r="Q132" s="150">
        <v>0</v>
      </c>
      <c r="R132" s="150">
        <f t="shared" ref="R132:R149" si="2">Q132*H132</f>
        <v>0</v>
      </c>
      <c r="S132" s="150">
        <v>0</v>
      </c>
      <c r="T132" s="151">
        <f t="shared" ref="T132:T149" si="3">S132*H132</f>
        <v>0</v>
      </c>
      <c r="AR132" s="152" t="s">
        <v>145</v>
      </c>
      <c r="AT132" s="152" t="s">
        <v>131</v>
      </c>
      <c r="AU132" s="152" t="s">
        <v>87</v>
      </c>
      <c r="AY132" s="6" t="s">
        <v>126</v>
      </c>
      <c r="BE132" s="153">
        <f t="shared" ref="BE132:BE149" si="4">IF(N132="základná",J132,0)</f>
        <v>0</v>
      </c>
      <c r="BF132" s="153">
        <f t="shared" ref="BF132:BF149" si="5">IF(N132="znížená",J132,0)</f>
        <v>0</v>
      </c>
      <c r="BG132" s="153">
        <f t="shared" ref="BG132:BG149" si="6">IF(N132="zákl. prenesená",J132,0)</f>
        <v>0</v>
      </c>
      <c r="BH132" s="153">
        <f t="shared" ref="BH132:BH149" si="7">IF(N132="zníž. prenesená",J132,0)</f>
        <v>0</v>
      </c>
      <c r="BI132" s="153">
        <f t="shared" ref="BI132:BI149" si="8">IF(N132="nulová",J132,0)</f>
        <v>0</v>
      </c>
      <c r="BJ132" s="6" t="s">
        <v>87</v>
      </c>
      <c r="BK132" s="153">
        <f t="shared" ref="BK132:BK149" si="9">ROUND(I132*H132,2)</f>
        <v>0</v>
      </c>
      <c r="BL132" s="6" t="s">
        <v>145</v>
      </c>
      <c r="BM132" s="152" t="s">
        <v>470</v>
      </c>
    </row>
    <row r="133" spans="2:65" s="18" customFormat="1" ht="16.5" customHeight="1">
      <c r="B133" s="139"/>
      <c r="C133" s="140" t="s">
        <v>87</v>
      </c>
      <c r="D133" s="140" t="s">
        <v>131</v>
      </c>
      <c r="E133" s="141" t="s">
        <v>471</v>
      </c>
      <c r="F133" s="142" t="s">
        <v>472</v>
      </c>
      <c r="G133" s="143" t="s">
        <v>469</v>
      </c>
      <c r="H133" s="144">
        <v>10.666</v>
      </c>
      <c r="I133" s="145"/>
      <c r="J133" s="146">
        <f t="shared" si="0"/>
        <v>0</v>
      </c>
      <c r="K133" s="147"/>
      <c r="L133" s="19"/>
      <c r="M133" s="148"/>
      <c r="N133" s="149" t="s">
        <v>40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145</v>
      </c>
      <c r="AT133" s="152" t="s">
        <v>131</v>
      </c>
      <c r="AU133" s="152" t="s">
        <v>87</v>
      </c>
      <c r="AY133" s="6" t="s">
        <v>126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6" t="s">
        <v>87</v>
      </c>
      <c r="BK133" s="153">
        <f t="shared" si="9"/>
        <v>0</v>
      </c>
      <c r="BL133" s="6" t="s">
        <v>145</v>
      </c>
      <c r="BM133" s="152" t="s">
        <v>473</v>
      </c>
    </row>
    <row r="134" spans="2:65" s="18" customFormat="1" ht="24.2" customHeight="1">
      <c r="B134" s="139"/>
      <c r="C134" s="140" t="s">
        <v>136</v>
      </c>
      <c r="D134" s="140" t="s">
        <v>131</v>
      </c>
      <c r="E134" s="141" t="s">
        <v>474</v>
      </c>
      <c r="F134" s="142" t="s">
        <v>475</v>
      </c>
      <c r="G134" s="143" t="s">
        <v>469</v>
      </c>
      <c r="H134" s="144">
        <v>10.666</v>
      </c>
      <c r="I134" s="145"/>
      <c r="J134" s="146">
        <f t="shared" si="0"/>
        <v>0</v>
      </c>
      <c r="K134" s="147"/>
      <c r="L134" s="19"/>
      <c r="M134" s="148"/>
      <c r="N134" s="149" t="s">
        <v>40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145</v>
      </c>
      <c r="AT134" s="152" t="s">
        <v>131</v>
      </c>
      <c r="AU134" s="152" t="s">
        <v>87</v>
      </c>
      <c r="AY134" s="6" t="s">
        <v>126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6" t="s">
        <v>87</v>
      </c>
      <c r="BK134" s="153">
        <f t="shared" si="9"/>
        <v>0</v>
      </c>
      <c r="BL134" s="6" t="s">
        <v>145</v>
      </c>
      <c r="BM134" s="152" t="s">
        <v>476</v>
      </c>
    </row>
    <row r="135" spans="2:65" s="18" customFormat="1" ht="24.2" customHeight="1">
      <c r="B135" s="139"/>
      <c r="C135" s="140" t="s">
        <v>145</v>
      </c>
      <c r="D135" s="140" t="s">
        <v>131</v>
      </c>
      <c r="E135" s="141" t="s">
        <v>477</v>
      </c>
      <c r="F135" s="142" t="s">
        <v>478</v>
      </c>
      <c r="G135" s="143" t="s">
        <v>177</v>
      </c>
      <c r="H135" s="144">
        <v>12.8</v>
      </c>
      <c r="I135" s="145"/>
      <c r="J135" s="146">
        <f t="shared" si="0"/>
        <v>0</v>
      </c>
      <c r="K135" s="147"/>
      <c r="L135" s="19"/>
      <c r="M135" s="148"/>
      <c r="N135" s="149" t="s">
        <v>40</v>
      </c>
      <c r="P135" s="150">
        <f t="shared" si="1"/>
        <v>0</v>
      </c>
      <c r="Q135" s="150">
        <v>9.7000000000000005E-4</v>
      </c>
      <c r="R135" s="150">
        <f t="shared" si="2"/>
        <v>1.2416000000000002E-2</v>
      </c>
      <c r="S135" s="150">
        <v>0</v>
      </c>
      <c r="T135" s="151">
        <f t="shared" si="3"/>
        <v>0</v>
      </c>
      <c r="AR135" s="152" t="s">
        <v>145</v>
      </c>
      <c r="AT135" s="152" t="s">
        <v>131</v>
      </c>
      <c r="AU135" s="152" t="s">
        <v>87</v>
      </c>
      <c r="AY135" s="6" t="s">
        <v>126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6" t="s">
        <v>87</v>
      </c>
      <c r="BK135" s="153">
        <f t="shared" si="9"/>
        <v>0</v>
      </c>
      <c r="BL135" s="6" t="s">
        <v>145</v>
      </c>
      <c r="BM135" s="152" t="s">
        <v>479</v>
      </c>
    </row>
    <row r="136" spans="2:65" s="18" customFormat="1" ht="24.2" customHeight="1">
      <c r="B136" s="139"/>
      <c r="C136" s="140" t="s">
        <v>150</v>
      </c>
      <c r="D136" s="140" t="s">
        <v>131</v>
      </c>
      <c r="E136" s="141" t="s">
        <v>480</v>
      </c>
      <c r="F136" s="142" t="s">
        <v>481</v>
      </c>
      <c r="G136" s="143" t="s">
        <v>177</v>
      </c>
      <c r="H136" s="144">
        <v>12.8</v>
      </c>
      <c r="I136" s="145"/>
      <c r="J136" s="146">
        <f t="shared" si="0"/>
        <v>0</v>
      </c>
      <c r="K136" s="147"/>
      <c r="L136" s="19"/>
      <c r="M136" s="148"/>
      <c r="N136" s="149" t="s">
        <v>40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145</v>
      </c>
      <c r="AT136" s="152" t="s">
        <v>131</v>
      </c>
      <c r="AU136" s="152" t="s">
        <v>87</v>
      </c>
      <c r="AY136" s="6" t="s">
        <v>126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6" t="s">
        <v>87</v>
      </c>
      <c r="BK136" s="153">
        <f t="shared" si="9"/>
        <v>0</v>
      </c>
      <c r="BL136" s="6" t="s">
        <v>145</v>
      </c>
      <c r="BM136" s="152" t="s">
        <v>482</v>
      </c>
    </row>
    <row r="137" spans="2:65" s="18" customFormat="1" ht="33" customHeight="1">
      <c r="B137" s="139"/>
      <c r="C137" s="140" t="s">
        <v>154</v>
      </c>
      <c r="D137" s="140" t="s">
        <v>131</v>
      </c>
      <c r="E137" s="141" t="s">
        <v>483</v>
      </c>
      <c r="F137" s="142" t="s">
        <v>484</v>
      </c>
      <c r="G137" s="143" t="s">
        <v>469</v>
      </c>
      <c r="H137" s="144">
        <v>20.689</v>
      </c>
      <c r="I137" s="145"/>
      <c r="J137" s="146">
        <f t="shared" si="0"/>
        <v>0</v>
      </c>
      <c r="K137" s="147"/>
      <c r="L137" s="19"/>
      <c r="M137" s="148"/>
      <c r="N137" s="149" t="s">
        <v>40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145</v>
      </c>
      <c r="AT137" s="152" t="s">
        <v>131</v>
      </c>
      <c r="AU137" s="152" t="s">
        <v>87</v>
      </c>
      <c r="AY137" s="6" t="s">
        <v>126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6" t="s">
        <v>87</v>
      </c>
      <c r="BK137" s="153">
        <f t="shared" si="9"/>
        <v>0</v>
      </c>
      <c r="BL137" s="6" t="s">
        <v>145</v>
      </c>
      <c r="BM137" s="152" t="s">
        <v>485</v>
      </c>
    </row>
    <row r="138" spans="2:65" s="18" customFormat="1" ht="37.9" customHeight="1">
      <c r="B138" s="139"/>
      <c r="C138" s="140" t="s">
        <v>158</v>
      </c>
      <c r="D138" s="140" t="s">
        <v>131</v>
      </c>
      <c r="E138" s="141" t="s">
        <v>486</v>
      </c>
      <c r="F138" s="142" t="s">
        <v>487</v>
      </c>
      <c r="G138" s="143" t="s">
        <v>469</v>
      </c>
      <c r="H138" s="144">
        <v>144.82300000000001</v>
      </c>
      <c r="I138" s="145"/>
      <c r="J138" s="146">
        <f t="shared" si="0"/>
        <v>0</v>
      </c>
      <c r="K138" s="147"/>
      <c r="L138" s="19"/>
      <c r="M138" s="148"/>
      <c r="N138" s="149" t="s">
        <v>40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145</v>
      </c>
      <c r="AT138" s="152" t="s">
        <v>131</v>
      </c>
      <c r="AU138" s="152" t="s">
        <v>87</v>
      </c>
      <c r="AY138" s="6" t="s">
        <v>126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6" t="s">
        <v>87</v>
      </c>
      <c r="BK138" s="153">
        <f t="shared" si="9"/>
        <v>0</v>
      </c>
      <c r="BL138" s="6" t="s">
        <v>145</v>
      </c>
      <c r="BM138" s="152" t="s">
        <v>488</v>
      </c>
    </row>
    <row r="139" spans="2:65" s="18" customFormat="1" ht="16.5" customHeight="1">
      <c r="B139" s="139"/>
      <c r="C139" s="140" t="s">
        <v>162</v>
      </c>
      <c r="D139" s="140" t="s">
        <v>131</v>
      </c>
      <c r="E139" s="141" t="s">
        <v>489</v>
      </c>
      <c r="F139" s="142" t="s">
        <v>490</v>
      </c>
      <c r="G139" s="143" t="s">
        <v>469</v>
      </c>
      <c r="H139" s="144">
        <v>7.3659999999999997</v>
      </c>
      <c r="I139" s="145"/>
      <c r="J139" s="146">
        <f t="shared" si="0"/>
        <v>0</v>
      </c>
      <c r="K139" s="147"/>
      <c r="L139" s="19"/>
      <c r="M139" s="148"/>
      <c r="N139" s="149" t="s">
        <v>40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145</v>
      </c>
      <c r="AT139" s="152" t="s">
        <v>131</v>
      </c>
      <c r="AU139" s="152" t="s">
        <v>87</v>
      </c>
      <c r="AY139" s="6" t="s">
        <v>126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6" t="s">
        <v>87</v>
      </c>
      <c r="BK139" s="153">
        <f t="shared" si="9"/>
        <v>0</v>
      </c>
      <c r="BL139" s="6" t="s">
        <v>145</v>
      </c>
      <c r="BM139" s="152" t="s">
        <v>491</v>
      </c>
    </row>
    <row r="140" spans="2:65" s="18" customFormat="1" ht="16.5" customHeight="1">
      <c r="B140" s="139"/>
      <c r="C140" s="140" t="s">
        <v>166</v>
      </c>
      <c r="D140" s="140" t="s">
        <v>131</v>
      </c>
      <c r="E140" s="141" t="s">
        <v>492</v>
      </c>
      <c r="F140" s="142" t="s">
        <v>493</v>
      </c>
      <c r="G140" s="143" t="s">
        <v>469</v>
      </c>
      <c r="H140" s="144">
        <v>3.3</v>
      </c>
      <c r="I140" s="145"/>
      <c r="J140" s="146">
        <f t="shared" si="0"/>
        <v>0</v>
      </c>
      <c r="K140" s="147"/>
      <c r="L140" s="19"/>
      <c r="M140" s="148"/>
      <c r="N140" s="149" t="s">
        <v>40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145</v>
      </c>
      <c r="AT140" s="152" t="s">
        <v>131</v>
      </c>
      <c r="AU140" s="152" t="s">
        <v>87</v>
      </c>
      <c r="AY140" s="6" t="s">
        <v>126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6" t="s">
        <v>87</v>
      </c>
      <c r="BK140" s="153">
        <f t="shared" si="9"/>
        <v>0</v>
      </c>
      <c r="BL140" s="6" t="s">
        <v>145</v>
      </c>
      <c r="BM140" s="152" t="s">
        <v>494</v>
      </c>
    </row>
    <row r="141" spans="2:65" s="18" customFormat="1" ht="24.2" customHeight="1">
      <c r="B141" s="139"/>
      <c r="C141" s="140" t="s">
        <v>170</v>
      </c>
      <c r="D141" s="140" t="s">
        <v>131</v>
      </c>
      <c r="E141" s="141" t="s">
        <v>495</v>
      </c>
      <c r="F141" s="142" t="s">
        <v>496</v>
      </c>
      <c r="G141" s="143" t="s">
        <v>353</v>
      </c>
      <c r="H141" s="144">
        <v>5.94</v>
      </c>
      <c r="I141" s="145"/>
      <c r="J141" s="146">
        <f t="shared" si="0"/>
        <v>0</v>
      </c>
      <c r="K141" s="147"/>
      <c r="L141" s="19"/>
      <c r="M141" s="148"/>
      <c r="N141" s="149" t="s">
        <v>40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145</v>
      </c>
      <c r="AT141" s="152" t="s">
        <v>131</v>
      </c>
      <c r="AU141" s="152" t="s">
        <v>87</v>
      </c>
      <c r="AY141" s="6" t="s">
        <v>126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6" t="s">
        <v>87</v>
      </c>
      <c r="BK141" s="153">
        <f t="shared" si="9"/>
        <v>0</v>
      </c>
      <c r="BL141" s="6" t="s">
        <v>145</v>
      </c>
      <c r="BM141" s="152" t="s">
        <v>497</v>
      </c>
    </row>
    <row r="142" spans="2:65" s="18" customFormat="1" ht="24.2" customHeight="1">
      <c r="B142" s="139"/>
      <c r="C142" s="140" t="s">
        <v>174</v>
      </c>
      <c r="D142" s="140" t="s">
        <v>131</v>
      </c>
      <c r="E142" s="141" t="s">
        <v>498</v>
      </c>
      <c r="F142" s="142" t="s">
        <v>499</v>
      </c>
      <c r="G142" s="143" t="s">
        <v>469</v>
      </c>
      <c r="H142" s="144">
        <v>7.3659999999999997</v>
      </c>
      <c r="I142" s="145"/>
      <c r="J142" s="146">
        <f t="shared" si="0"/>
        <v>0</v>
      </c>
      <c r="K142" s="147"/>
      <c r="L142" s="19"/>
      <c r="M142" s="148"/>
      <c r="N142" s="149" t="s">
        <v>40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145</v>
      </c>
      <c r="AT142" s="152" t="s">
        <v>131</v>
      </c>
      <c r="AU142" s="152" t="s">
        <v>87</v>
      </c>
      <c r="AY142" s="6" t="s">
        <v>126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6" t="s">
        <v>87</v>
      </c>
      <c r="BK142" s="153">
        <f t="shared" si="9"/>
        <v>0</v>
      </c>
      <c r="BL142" s="6" t="s">
        <v>145</v>
      </c>
      <c r="BM142" s="152" t="s">
        <v>500</v>
      </c>
    </row>
    <row r="143" spans="2:65" s="18" customFormat="1" ht="37.9" customHeight="1">
      <c r="B143" s="139"/>
      <c r="C143" s="140" t="s">
        <v>179</v>
      </c>
      <c r="D143" s="140" t="s">
        <v>131</v>
      </c>
      <c r="E143" s="141" t="s">
        <v>501</v>
      </c>
      <c r="F143" s="142" t="s">
        <v>502</v>
      </c>
      <c r="G143" s="143" t="s">
        <v>469</v>
      </c>
      <c r="H143" s="144">
        <v>0.80500000000000005</v>
      </c>
      <c r="I143" s="145"/>
      <c r="J143" s="146">
        <f t="shared" si="0"/>
        <v>0</v>
      </c>
      <c r="K143" s="147"/>
      <c r="L143" s="19"/>
      <c r="M143" s="148"/>
      <c r="N143" s="149" t="s">
        <v>40</v>
      </c>
      <c r="P143" s="150">
        <f t="shared" si="1"/>
        <v>0</v>
      </c>
      <c r="Q143" s="150">
        <v>1.8907700000000001</v>
      </c>
      <c r="R143" s="150">
        <f t="shared" si="2"/>
        <v>1.5220698500000001</v>
      </c>
      <c r="S143" s="150">
        <v>0</v>
      </c>
      <c r="T143" s="151">
        <f t="shared" si="3"/>
        <v>0</v>
      </c>
      <c r="AR143" s="152" t="s">
        <v>145</v>
      </c>
      <c r="AT143" s="152" t="s">
        <v>131</v>
      </c>
      <c r="AU143" s="152" t="s">
        <v>87</v>
      </c>
      <c r="AY143" s="6" t="s">
        <v>126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6" t="s">
        <v>87</v>
      </c>
      <c r="BK143" s="153">
        <f t="shared" si="9"/>
        <v>0</v>
      </c>
      <c r="BL143" s="6" t="s">
        <v>145</v>
      </c>
      <c r="BM143" s="152" t="s">
        <v>503</v>
      </c>
    </row>
    <row r="144" spans="2:65" s="18" customFormat="1" ht="24.2" customHeight="1">
      <c r="B144" s="139"/>
      <c r="C144" s="140" t="s">
        <v>183</v>
      </c>
      <c r="D144" s="140" t="s">
        <v>131</v>
      </c>
      <c r="E144" s="141" t="s">
        <v>504</v>
      </c>
      <c r="F144" s="142" t="s">
        <v>505</v>
      </c>
      <c r="G144" s="143" t="s">
        <v>469</v>
      </c>
      <c r="H144" s="144">
        <v>2.3180000000000001</v>
      </c>
      <c r="I144" s="145"/>
      <c r="J144" s="146">
        <f t="shared" si="0"/>
        <v>0</v>
      </c>
      <c r="K144" s="147"/>
      <c r="L144" s="19"/>
      <c r="M144" s="148"/>
      <c r="N144" s="149" t="s">
        <v>40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145</v>
      </c>
      <c r="AT144" s="152" t="s">
        <v>131</v>
      </c>
      <c r="AU144" s="152" t="s">
        <v>87</v>
      </c>
      <c r="AY144" s="6" t="s">
        <v>126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6" t="s">
        <v>87</v>
      </c>
      <c r="BK144" s="153">
        <f t="shared" si="9"/>
        <v>0</v>
      </c>
      <c r="BL144" s="6" t="s">
        <v>145</v>
      </c>
      <c r="BM144" s="152" t="s">
        <v>506</v>
      </c>
    </row>
    <row r="145" spans="2:65" s="18" customFormat="1" ht="16.5" customHeight="1">
      <c r="B145" s="139"/>
      <c r="C145" s="155" t="s">
        <v>187</v>
      </c>
      <c r="D145" s="155" t="s">
        <v>124</v>
      </c>
      <c r="E145" s="156" t="s">
        <v>507</v>
      </c>
      <c r="F145" s="157" t="s">
        <v>508</v>
      </c>
      <c r="G145" s="158" t="s">
        <v>353</v>
      </c>
      <c r="H145" s="159">
        <v>4.1719999999999997</v>
      </c>
      <c r="I145" s="160"/>
      <c r="J145" s="161">
        <f t="shared" si="0"/>
        <v>0</v>
      </c>
      <c r="K145" s="162"/>
      <c r="L145" s="163"/>
      <c r="M145" s="164"/>
      <c r="N145" s="165" t="s">
        <v>40</v>
      </c>
      <c r="P145" s="150">
        <f t="shared" si="1"/>
        <v>0</v>
      </c>
      <c r="Q145" s="150">
        <v>1</v>
      </c>
      <c r="R145" s="150">
        <f t="shared" si="2"/>
        <v>4.1719999999999997</v>
      </c>
      <c r="S145" s="150">
        <v>0</v>
      </c>
      <c r="T145" s="151">
        <f t="shared" si="3"/>
        <v>0</v>
      </c>
      <c r="AR145" s="152" t="s">
        <v>162</v>
      </c>
      <c r="AT145" s="152" t="s">
        <v>124</v>
      </c>
      <c r="AU145" s="152" t="s">
        <v>87</v>
      </c>
      <c r="AY145" s="6" t="s">
        <v>126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6" t="s">
        <v>87</v>
      </c>
      <c r="BK145" s="153">
        <f t="shared" si="9"/>
        <v>0</v>
      </c>
      <c r="BL145" s="6" t="s">
        <v>145</v>
      </c>
      <c r="BM145" s="152" t="s">
        <v>509</v>
      </c>
    </row>
    <row r="146" spans="2:65" s="18" customFormat="1" ht="24.2" customHeight="1">
      <c r="B146" s="139"/>
      <c r="C146" s="140" t="s">
        <v>191</v>
      </c>
      <c r="D146" s="140" t="s">
        <v>131</v>
      </c>
      <c r="E146" s="141" t="s">
        <v>510</v>
      </c>
      <c r="F146" s="142" t="s">
        <v>511</v>
      </c>
      <c r="G146" s="143" t="s">
        <v>177</v>
      </c>
      <c r="H146" s="144">
        <v>8.8550000000000004</v>
      </c>
      <c r="I146" s="145"/>
      <c r="J146" s="146">
        <f t="shared" si="0"/>
        <v>0</v>
      </c>
      <c r="K146" s="147"/>
      <c r="L146" s="19"/>
      <c r="M146" s="148"/>
      <c r="N146" s="149" t="s">
        <v>40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145</v>
      </c>
      <c r="AT146" s="152" t="s">
        <v>131</v>
      </c>
      <c r="AU146" s="152" t="s">
        <v>87</v>
      </c>
      <c r="AY146" s="6" t="s">
        <v>126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6" t="s">
        <v>87</v>
      </c>
      <c r="BK146" s="153">
        <f t="shared" si="9"/>
        <v>0</v>
      </c>
      <c r="BL146" s="6" t="s">
        <v>145</v>
      </c>
      <c r="BM146" s="152" t="s">
        <v>512</v>
      </c>
    </row>
    <row r="147" spans="2:65" s="18" customFormat="1" ht="16.5" customHeight="1">
      <c r="B147" s="139"/>
      <c r="C147" s="155" t="s">
        <v>195</v>
      </c>
      <c r="D147" s="155" t="s">
        <v>124</v>
      </c>
      <c r="E147" s="156" t="s">
        <v>513</v>
      </c>
      <c r="F147" s="157" t="s">
        <v>514</v>
      </c>
      <c r="G147" s="158" t="s">
        <v>318</v>
      </c>
      <c r="H147" s="159">
        <v>0.27400000000000002</v>
      </c>
      <c r="I147" s="160"/>
      <c r="J147" s="161">
        <f t="shared" si="0"/>
        <v>0</v>
      </c>
      <c r="K147" s="162"/>
      <c r="L147" s="163"/>
      <c r="M147" s="164"/>
      <c r="N147" s="165" t="s">
        <v>40</v>
      </c>
      <c r="P147" s="150">
        <f t="shared" si="1"/>
        <v>0</v>
      </c>
      <c r="Q147" s="150">
        <v>1E-3</v>
      </c>
      <c r="R147" s="150">
        <f t="shared" si="2"/>
        <v>2.7400000000000005E-4</v>
      </c>
      <c r="S147" s="150">
        <v>0</v>
      </c>
      <c r="T147" s="151">
        <f t="shared" si="3"/>
        <v>0</v>
      </c>
      <c r="AR147" s="152" t="s">
        <v>162</v>
      </c>
      <c r="AT147" s="152" t="s">
        <v>124</v>
      </c>
      <c r="AU147" s="152" t="s">
        <v>87</v>
      </c>
      <c r="AY147" s="6" t="s">
        <v>126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6" t="s">
        <v>87</v>
      </c>
      <c r="BK147" s="153">
        <f t="shared" si="9"/>
        <v>0</v>
      </c>
      <c r="BL147" s="6" t="s">
        <v>145</v>
      </c>
      <c r="BM147" s="152" t="s">
        <v>515</v>
      </c>
    </row>
    <row r="148" spans="2:65" s="18" customFormat="1" ht="24.2" customHeight="1">
      <c r="B148" s="139"/>
      <c r="C148" s="140" t="s">
        <v>199</v>
      </c>
      <c r="D148" s="140" t="s">
        <v>131</v>
      </c>
      <c r="E148" s="141" t="s">
        <v>516</v>
      </c>
      <c r="F148" s="142" t="s">
        <v>517</v>
      </c>
      <c r="G148" s="143" t="s">
        <v>177</v>
      </c>
      <c r="H148" s="144">
        <v>8.8550000000000004</v>
      </c>
      <c r="I148" s="145"/>
      <c r="J148" s="146">
        <f t="shared" si="0"/>
        <v>0</v>
      </c>
      <c r="K148" s="147"/>
      <c r="L148" s="19"/>
      <c r="M148" s="148"/>
      <c r="N148" s="149" t="s">
        <v>40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145</v>
      </c>
      <c r="AT148" s="152" t="s">
        <v>131</v>
      </c>
      <c r="AU148" s="152" t="s">
        <v>87</v>
      </c>
      <c r="AY148" s="6" t="s">
        <v>126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6" t="s">
        <v>87</v>
      </c>
      <c r="BK148" s="153">
        <f t="shared" si="9"/>
        <v>0</v>
      </c>
      <c r="BL148" s="6" t="s">
        <v>145</v>
      </c>
      <c r="BM148" s="152" t="s">
        <v>518</v>
      </c>
    </row>
    <row r="149" spans="2:65" s="18" customFormat="1" ht="33" customHeight="1">
      <c r="B149" s="139"/>
      <c r="C149" s="140" t="s">
        <v>203</v>
      </c>
      <c r="D149" s="140" t="s">
        <v>131</v>
      </c>
      <c r="E149" s="141" t="s">
        <v>519</v>
      </c>
      <c r="F149" s="142" t="s">
        <v>520</v>
      </c>
      <c r="G149" s="143" t="s">
        <v>177</v>
      </c>
      <c r="H149" s="144">
        <v>8.8550000000000004</v>
      </c>
      <c r="I149" s="145"/>
      <c r="J149" s="146">
        <f t="shared" si="0"/>
        <v>0</v>
      </c>
      <c r="K149" s="147"/>
      <c r="L149" s="19"/>
      <c r="M149" s="148"/>
      <c r="N149" s="149" t="s">
        <v>40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145</v>
      </c>
      <c r="AT149" s="152" t="s">
        <v>131</v>
      </c>
      <c r="AU149" s="152" t="s">
        <v>87</v>
      </c>
      <c r="AY149" s="6" t="s">
        <v>126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6" t="s">
        <v>87</v>
      </c>
      <c r="BK149" s="153">
        <f t="shared" si="9"/>
        <v>0</v>
      </c>
      <c r="BL149" s="6" t="s">
        <v>145</v>
      </c>
      <c r="BM149" s="152" t="s">
        <v>521</v>
      </c>
    </row>
    <row r="150" spans="2:65" s="126" customFormat="1" ht="22.9" customHeight="1">
      <c r="B150" s="127"/>
      <c r="D150" s="128" t="s">
        <v>73</v>
      </c>
      <c r="E150" s="137" t="s">
        <v>166</v>
      </c>
      <c r="F150" s="137" t="s">
        <v>522</v>
      </c>
      <c r="I150" s="130"/>
      <c r="J150" s="138">
        <f>BK150</f>
        <v>0</v>
      </c>
      <c r="L150" s="127"/>
      <c r="M150" s="132"/>
      <c r="P150" s="133">
        <f>P151+P152+P153</f>
        <v>0</v>
      </c>
      <c r="R150" s="133">
        <f>R151+R152+R153</f>
        <v>2.7000000000000001E-3</v>
      </c>
      <c r="T150" s="134">
        <f>T151+T152+T153</f>
        <v>7.51E-2</v>
      </c>
      <c r="AR150" s="128" t="s">
        <v>81</v>
      </c>
      <c r="AT150" s="135" t="s">
        <v>73</v>
      </c>
      <c r="AU150" s="135" t="s">
        <v>81</v>
      </c>
      <c r="AY150" s="128" t="s">
        <v>126</v>
      </c>
      <c r="BK150" s="136">
        <f>BK151+BK152+BK153</f>
        <v>0</v>
      </c>
    </row>
    <row r="151" spans="2:65" s="18" customFormat="1" ht="24.2" customHeight="1">
      <c r="B151" s="139"/>
      <c r="C151" s="140" t="s">
        <v>209</v>
      </c>
      <c r="D151" s="140" t="s">
        <v>131</v>
      </c>
      <c r="E151" s="141" t="s">
        <v>523</v>
      </c>
      <c r="F151" s="142" t="s">
        <v>524</v>
      </c>
      <c r="G151" s="143" t="s">
        <v>525</v>
      </c>
      <c r="H151" s="144">
        <v>120</v>
      </c>
      <c r="I151" s="145"/>
      <c r="J151" s="146">
        <f>ROUND(I151*H151,2)</f>
        <v>0</v>
      </c>
      <c r="K151" s="147"/>
      <c r="L151" s="19"/>
      <c r="M151" s="148"/>
      <c r="N151" s="149" t="s">
        <v>40</v>
      </c>
      <c r="P151" s="150">
        <f>O151*H151</f>
        <v>0</v>
      </c>
      <c r="Q151" s="150">
        <v>1.0000000000000001E-5</v>
      </c>
      <c r="R151" s="150">
        <f>Q151*H151</f>
        <v>1.2000000000000001E-3</v>
      </c>
      <c r="S151" s="150">
        <v>2.3000000000000001E-4</v>
      </c>
      <c r="T151" s="151">
        <f>S151*H151</f>
        <v>2.76E-2</v>
      </c>
      <c r="AR151" s="152" t="s">
        <v>145</v>
      </c>
      <c r="AT151" s="152" t="s">
        <v>131</v>
      </c>
      <c r="AU151" s="152" t="s">
        <v>87</v>
      </c>
      <c r="AY151" s="6" t="s">
        <v>126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6" t="s">
        <v>87</v>
      </c>
      <c r="BK151" s="153">
        <f>ROUND(I151*H151,2)</f>
        <v>0</v>
      </c>
      <c r="BL151" s="6" t="s">
        <v>145</v>
      </c>
      <c r="BM151" s="152" t="s">
        <v>526</v>
      </c>
    </row>
    <row r="152" spans="2:65" s="18" customFormat="1" ht="24.2" customHeight="1">
      <c r="B152" s="139"/>
      <c r="C152" s="140" t="s">
        <v>6</v>
      </c>
      <c r="D152" s="140" t="s">
        <v>131</v>
      </c>
      <c r="E152" s="141" t="s">
        <v>527</v>
      </c>
      <c r="F152" s="142" t="s">
        <v>528</v>
      </c>
      <c r="G152" s="143" t="s">
        <v>525</v>
      </c>
      <c r="H152" s="144">
        <v>50</v>
      </c>
      <c r="I152" s="145"/>
      <c r="J152" s="146">
        <f>ROUND(I152*H152,2)</f>
        <v>0</v>
      </c>
      <c r="K152" s="147"/>
      <c r="L152" s="19"/>
      <c r="M152" s="148"/>
      <c r="N152" s="149" t="s">
        <v>40</v>
      </c>
      <c r="P152" s="150">
        <f>O152*H152</f>
        <v>0</v>
      </c>
      <c r="Q152" s="150">
        <v>3.0000000000000001E-5</v>
      </c>
      <c r="R152" s="150">
        <f>Q152*H152</f>
        <v>1.5E-3</v>
      </c>
      <c r="S152" s="150">
        <v>9.5E-4</v>
      </c>
      <c r="T152" s="151">
        <f>S152*H152</f>
        <v>4.7500000000000001E-2</v>
      </c>
      <c r="AR152" s="152" t="s">
        <v>145</v>
      </c>
      <c r="AT152" s="152" t="s">
        <v>131</v>
      </c>
      <c r="AU152" s="152" t="s">
        <v>87</v>
      </c>
      <c r="AY152" s="6" t="s">
        <v>126</v>
      </c>
      <c r="BE152" s="153">
        <f>IF(N152="základná",J152,0)</f>
        <v>0</v>
      </c>
      <c r="BF152" s="153">
        <f>IF(N152="znížená",J152,0)</f>
        <v>0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6" t="s">
        <v>87</v>
      </c>
      <c r="BK152" s="153">
        <f>ROUND(I152*H152,2)</f>
        <v>0</v>
      </c>
      <c r="BL152" s="6" t="s">
        <v>145</v>
      </c>
      <c r="BM152" s="152" t="s">
        <v>529</v>
      </c>
    </row>
    <row r="153" spans="2:65" s="126" customFormat="1" ht="20.85" customHeight="1">
      <c r="B153" s="127"/>
      <c r="D153" s="128" t="s">
        <v>73</v>
      </c>
      <c r="E153" s="137" t="s">
        <v>530</v>
      </c>
      <c r="F153" s="137" t="s">
        <v>531</v>
      </c>
      <c r="I153" s="130"/>
      <c r="J153" s="138">
        <f>BK153</f>
        <v>0</v>
      </c>
      <c r="L153" s="127"/>
      <c r="M153" s="132"/>
      <c r="P153" s="133">
        <f>SUM(P154:P157)</f>
        <v>0</v>
      </c>
      <c r="R153" s="133">
        <f>SUM(R154:R157)</f>
        <v>0</v>
      </c>
      <c r="T153" s="134">
        <f>SUM(T154:T157)</f>
        <v>0</v>
      </c>
      <c r="AR153" s="128" t="s">
        <v>81</v>
      </c>
      <c r="AT153" s="135" t="s">
        <v>73</v>
      </c>
      <c r="AU153" s="135" t="s">
        <v>87</v>
      </c>
      <c r="AY153" s="128" t="s">
        <v>126</v>
      </c>
      <c r="BK153" s="136">
        <f>SUM(BK154:BK157)</f>
        <v>0</v>
      </c>
    </row>
    <row r="154" spans="2:65" s="18" customFormat="1" ht="21.75" customHeight="1">
      <c r="B154" s="139"/>
      <c r="C154" s="140" t="s">
        <v>217</v>
      </c>
      <c r="D154" s="140" t="s">
        <v>131</v>
      </c>
      <c r="E154" s="141" t="s">
        <v>532</v>
      </c>
      <c r="F154" s="142" t="s">
        <v>533</v>
      </c>
      <c r="G154" s="143" t="s">
        <v>353</v>
      </c>
      <c r="H154" s="144">
        <v>7.4999999999999997E-2</v>
      </c>
      <c r="I154" s="145"/>
      <c r="J154" s="146">
        <f>ROUND(I154*H154,2)</f>
        <v>0</v>
      </c>
      <c r="K154" s="147"/>
      <c r="L154" s="19"/>
      <c r="M154" s="148"/>
      <c r="N154" s="149" t="s">
        <v>40</v>
      </c>
      <c r="P154" s="150">
        <f>O154*H154</f>
        <v>0</v>
      </c>
      <c r="Q154" s="150">
        <v>0</v>
      </c>
      <c r="R154" s="150">
        <f>Q154*H154</f>
        <v>0</v>
      </c>
      <c r="S154" s="150">
        <v>0</v>
      </c>
      <c r="T154" s="151">
        <f>S154*H154</f>
        <v>0</v>
      </c>
      <c r="AR154" s="152" t="s">
        <v>145</v>
      </c>
      <c r="AT154" s="152" t="s">
        <v>131</v>
      </c>
      <c r="AU154" s="152" t="s">
        <v>136</v>
      </c>
      <c r="AY154" s="6" t="s">
        <v>126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6" t="s">
        <v>87</v>
      </c>
      <c r="BK154" s="153">
        <f>ROUND(I154*H154,2)</f>
        <v>0</v>
      </c>
      <c r="BL154" s="6" t="s">
        <v>145</v>
      </c>
      <c r="BM154" s="152" t="s">
        <v>534</v>
      </c>
    </row>
    <row r="155" spans="2:65" s="18" customFormat="1" ht="24.2" customHeight="1">
      <c r="B155" s="139"/>
      <c r="C155" s="140" t="s">
        <v>221</v>
      </c>
      <c r="D155" s="140" t="s">
        <v>131</v>
      </c>
      <c r="E155" s="141" t="s">
        <v>535</v>
      </c>
      <c r="F155" s="142" t="s">
        <v>536</v>
      </c>
      <c r="G155" s="143" t="s">
        <v>353</v>
      </c>
      <c r="H155" s="144">
        <v>0.67500000000000004</v>
      </c>
      <c r="I155" s="145"/>
      <c r="J155" s="146">
        <f>ROUND(I155*H155,2)</f>
        <v>0</v>
      </c>
      <c r="K155" s="147"/>
      <c r="L155" s="19"/>
      <c r="M155" s="148"/>
      <c r="N155" s="149" t="s">
        <v>40</v>
      </c>
      <c r="P155" s="150">
        <f>O155*H155</f>
        <v>0</v>
      </c>
      <c r="Q155" s="150">
        <v>0</v>
      </c>
      <c r="R155" s="150">
        <f>Q155*H155</f>
        <v>0</v>
      </c>
      <c r="S155" s="150">
        <v>0</v>
      </c>
      <c r="T155" s="151">
        <f>S155*H155</f>
        <v>0</v>
      </c>
      <c r="AR155" s="152" t="s">
        <v>145</v>
      </c>
      <c r="AT155" s="152" t="s">
        <v>131</v>
      </c>
      <c r="AU155" s="152" t="s">
        <v>136</v>
      </c>
      <c r="AY155" s="6" t="s">
        <v>126</v>
      </c>
      <c r="BE155" s="153">
        <f>IF(N155="základná",J155,0)</f>
        <v>0</v>
      </c>
      <c r="BF155" s="153">
        <f>IF(N155="znížená",J155,0)</f>
        <v>0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6" t="s">
        <v>87</v>
      </c>
      <c r="BK155" s="153">
        <f>ROUND(I155*H155,2)</f>
        <v>0</v>
      </c>
      <c r="BL155" s="6" t="s">
        <v>145</v>
      </c>
      <c r="BM155" s="152" t="s">
        <v>537</v>
      </c>
    </row>
    <row r="156" spans="2:65" s="18" customFormat="1" ht="24.2" customHeight="1">
      <c r="B156" s="139"/>
      <c r="C156" s="140" t="s">
        <v>225</v>
      </c>
      <c r="D156" s="140" t="s">
        <v>131</v>
      </c>
      <c r="E156" s="141" t="s">
        <v>538</v>
      </c>
      <c r="F156" s="142" t="s">
        <v>539</v>
      </c>
      <c r="G156" s="143" t="s">
        <v>353</v>
      </c>
      <c r="H156" s="144">
        <v>7.4999999999999997E-2</v>
      </c>
      <c r="I156" s="145"/>
      <c r="J156" s="146">
        <f>ROUND(I156*H156,2)</f>
        <v>0</v>
      </c>
      <c r="K156" s="147"/>
      <c r="L156" s="19"/>
      <c r="M156" s="148"/>
      <c r="N156" s="149" t="s">
        <v>40</v>
      </c>
      <c r="P156" s="150">
        <f>O156*H156</f>
        <v>0</v>
      </c>
      <c r="Q156" s="150">
        <v>0</v>
      </c>
      <c r="R156" s="150">
        <f>Q156*H156</f>
        <v>0</v>
      </c>
      <c r="S156" s="150">
        <v>0</v>
      </c>
      <c r="T156" s="151">
        <f>S156*H156</f>
        <v>0</v>
      </c>
      <c r="AR156" s="152" t="s">
        <v>145</v>
      </c>
      <c r="AT156" s="152" t="s">
        <v>131</v>
      </c>
      <c r="AU156" s="152" t="s">
        <v>136</v>
      </c>
      <c r="AY156" s="6" t="s">
        <v>126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6" t="s">
        <v>87</v>
      </c>
      <c r="BK156" s="153">
        <f>ROUND(I156*H156,2)</f>
        <v>0</v>
      </c>
      <c r="BL156" s="6" t="s">
        <v>145</v>
      </c>
      <c r="BM156" s="152" t="s">
        <v>540</v>
      </c>
    </row>
    <row r="157" spans="2:65" s="18" customFormat="1" ht="24.2" customHeight="1">
      <c r="B157" s="139"/>
      <c r="C157" s="140" t="s">
        <v>229</v>
      </c>
      <c r="D157" s="140" t="s">
        <v>131</v>
      </c>
      <c r="E157" s="141" t="s">
        <v>541</v>
      </c>
      <c r="F157" s="142" t="s">
        <v>542</v>
      </c>
      <c r="G157" s="143" t="s">
        <v>353</v>
      </c>
      <c r="H157" s="144">
        <v>7.4999999999999997E-2</v>
      </c>
      <c r="I157" s="145"/>
      <c r="J157" s="146">
        <f>ROUND(I157*H157,2)</f>
        <v>0</v>
      </c>
      <c r="K157" s="147"/>
      <c r="L157" s="19"/>
      <c r="M157" s="148"/>
      <c r="N157" s="149" t="s">
        <v>40</v>
      </c>
      <c r="P157" s="150">
        <f>O157*H157</f>
        <v>0</v>
      </c>
      <c r="Q157" s="150">
        <v>0</v>
      </c>
      <c r="R157" s="150">
        <f>Q157*H157</f>
        <v>0</v>
      </c>
      <c r="S157" s="150">
        <v>0</v>
      </c>
      <c r="T157" s="151">
        <f>S157*H157</f>
        <v>0</v>
      </c>
      <c r="AR157" s="152" t="s">
        <v>145</v>
      </c>
      <c r="AT157" s="152" t="s">
        <v>131</v>
      </c>
      <c r="AU157" s="152" t="s">
        <v>136</v>
      </c>
      <c r="AY157" s="6" t="s">
        <v>126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6" t="s">
        <v>87</v>
      </c>
      <c r="BK157" s="153">
        <f>ROUND(I157*H157,2)</f>
        <v>0</v>
      </c>
      <c r="BL157" s="6" t="s">
        <v>145</v>
      </c>
      <c r="BM157" s="152" t="s">
        <v>543</v>
      </c>
    </row>
    <row r="158" spans="2:65" s="126" customFormat="1" ht="22.9" customHeight="1">
      <c r="B158" s="127"/>
      <c r="D158" s="128" t="s">
        <v>73</v>
      </c>
      <c r="E158" s="137" t="s">
        <v>544</v>
      </c>
      <c r="F158" s="137" t="s">
        <v>545</v>
      </c>
      <c r="I158" s="130"/>
      <c r="J158" s="138">
        <f>BK158</f>
        <v>0</v>
      </c>
      <c r="L158" s="127"/>
      <c r="M158" s="132"/>
      <c r="P158" s="133">
        <f>P159</f>
        <v>0</v>
      </c>
      <c r="R158" s="133">
        <f>R159</f>
        <v>0</v>
      </c>
      <c r="T158" s="134">
        <f>T159</f>
        <v>0</v>
      </c>
      <c r="AR158" s="128" t="s">
        <v>81</v>
      </c>
      <c r="AT158" s="135" t="s">
        <v>73</v>
      </c>
      <c r="AU158" s="135" t="s">
        <v>81</v>
      </c>
      <c r="AY158" s="128" t="s">
        <v>126</v>
      </c>
      <c r="BK158" s="136">
        <f>BK159</f>
        <v>0</v>
      </c>
    </row>
    <row r="159" spans="2:65" s="18" customFormat="1" ht="16.5" customHeight="1">
      <c r="B159" s="139"/>
      <c r="C159" s="140" t="s">
        <v>233</v>
      </c>
      <c r="D159" s="140" t="s">
        <v>131</v>
      </c>
      <c r="E159" s="141" t="s">
        <v>546</v>
      </c>
      <c r="F159" s="142" t="s">
        <v>545</v>
      </c>
      <c r="G159" s="143" t="s">
        <v>353</v>
      </c>
      <c r="H159" s="144">
        <v>5.7089999999999996</v>
      </c>
      <c r="I159" s="145"/>
      <c r="J159" s="146">
        <f>ROUND(I159*H159,2)</f>
        <v>0</v>
      </c>
      <c r="K159" s="147"/>
      <c r="L159" s="19"/>
      <c r="M159" s="148"/>
      <c r="N159" s="149" t="s">
        <v>40</v>
      </c>
      <c r="P159" s="150">
        <f>O159*H159</f>
        <v>0</v>
      </c>
      <c r="Q159" s="150">
        <v>0</v>
      </c>
      <c r="R159" s="150">
        <f>Q159*H159</f>
        <v>0</v>
      </c>
      <c r="S159" s="150">
        <v>0</v>
      </c>
      <c r="T159" s="151">
        <f>S159*H159</f>
        <v>0</v>
      </c>
      <c r="AR159" s="152" t="s">
        <v>145</v>
      </c>
      <c r="AT159" s="152" t="s">
        <v>131</v>
      </c>
      <c r="AU159" s="152" t="s">
        <v>87</v>
      </c>
      <c r="AY159" s="6" t="s">
        <v>126</v>
      </c>
      <c r="BE159" s="153">
        <f>IF(N159="základná",J159,0)</f>
        <v>0</v>
      </c>
      <c r="BF159" s="153">
        <f>IF(N159="znížená",J159,0)</f>
        <v>0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6" t="s">
        <v>87</v>
      </c>
      <c r="BK159" s="153">
        <f>ROUND(I159*H159,2)</f>
        <v>0</v>
      </c>
      <c r="BL159" s="6" t="s">
        <v>145</v>
      </c>
      <c r="BM159" s="152" t="s">
        <v>547</v>
      </c>
    </row>
    <row r="160" spans="2:65" s="126" customFormat="1" ht="25.9" customHeight="1">
      <c r="B160" s="127"/>
      <c r="D160" s="128" t="s">
        <v>73</v>
      </c>
      <c r="E160" s="129" t="s">
        <v>124</v>
      </c>
      <c r="F160" s="129" t="s">
        <v>125</v>
      </c>
      <c r="I160" s="130"/>
      <c r="J160" s="131">
        <f>BK160</f>
        <v>0</v>
      </c>
      <c r="L160" s="127"/>
      <c r="M160" s="132"/>
      <c r="P160" s="133">
        <f>P161+P164</f>
        <v>0</v>
      </c>
      <c r="R160" s="133">
        <f>R161+R164</f>
        <v>2.8070000000000001E-2</v>
      </c>
      <c r="T160" s="134">
        <f>T161+T164</f>
        <v>0</v>
      </c>
      <c r="AR160" s="128" t="s">
        <v>136</v>
      </c>
      <c r="AT160" s="135" t="s">
        <v>73</v>
      </c>
      <c r="AU160" s="135" t="s">
        <v>74</v>
      </c>
      <c r="AY160" s="128" t="s">
        <v>126</v>
      </c>
      <c r="BK160" s="136">
        <f>BK161+BK164</f>
        <v>0</v>
      </c>
    </row>
    <row r="161" spans="2:65" s="126" customFormat="1" ht="22.9" customHeight="1">
      <c r="B161" s="127"/>
      <c r="D161" s="128" t="s">
        <v>73</v>
      </c>
      <c r="E161" s="137" t="s">
        <v>127</v>
      </c>
      <c r="F161" s="137" t="s">
        <v>128</v>
      </c>
      <c r="I161" s="130"/>
      <c r="J161" s="138">
        <f>BK161</f>
        <v>0</v>
      </c>
      <c r="L161" s="127"/>
      <c r="M161" s="132"/>
      <c r="P161" s="133">
        <f>SUM(P162:P163)</f>
        <v>0</v>
      </c>
      <c r="R161" s="133">
        <f>SUM(R162:R163)</f>
        <v>2.4500000000000001E-2</v>
      </c>
      <c r="T161" s="134">
        <f>SUM(T162:T163)</f>
        <v>0</v>
      </c>
      <c r="AR161" s="128" t="s">
        <v>136</v>
      </c>
      <c r="AT161" s="135" t="s">
        <v>73</v>
      </c>
      <c r="AU161" s="135" t="s">
        <v>81</v>
      </c>
      <c r="AY161" s="128" t="s">
        <v>126</v>
      </c>
      <c r="BK161" s="136">
        <f>SUM(BK162:BK163)</f>
        <v>0</v>
      </c>
    </row>
    <row r="162" spans="2:65" s="18" customFormat="1" ht="16.5" customHeight="1">
      <c r="B162" s="139"/>
      <c r="C162" s="140" t="s">
        <v>548</v>
      </c>
      <c r="D162" s="140" t="s">
        <v>131</v>
      </c>
      <c r="E162" s="141" t="s">
        <v>549</v>
      </c>
      <c r="F162" s="142" t="s">
        <v>550</v>
      </c>
      <c r="G162" s="143" t="s">
        <v>140</v>
      </c>
      <c r="H162" s="144">
        <v>7</v>
      </c>
      <c r="I162" s="145"/>
      <c r="J162" s="146">
        <f>ROUND(I162*H162,2)</f>
        <v>0</v>
      </c>
      <c r="K162" s="147"/>
      <c r="L162" s="19"/>
      <c r="M162" s="148"/>
      <c r="N162" s="149" t="s">
        <v>40</v>
      </c>
      <c r="P162" s="150">
        <f>O162*H162</f>
        <v>0</v>
      </c>
      <c r="Q162" s="150">
        <v>2E-3</v>
      </c>
      <c r="R162" s="150">
        <f>Q162*H162</f>
        <v>1.4E-2</v>
      </c>
      <c r="S162" s="150">
        <v>0</v>
      </c>
      <c r="T162" s="151">
        <f>S162*H162</f>
        <v>0</v>
      </c>
      <c r="AR162" s="152" t="s">
        <v>135</v>
      </c>
      <c r="AT162" s="152" t="s">
        <v>131</v>
      </c>
      <c r="AU162" s="152" t="s">
        <v>87</v>
      </c>
      <c r="AY162" s="6" t="s">
        <v>126</v>
      </c>
      <c r="BE162" s="153">
        <f>IF(N162="základná",J162,0)</f>
        <v>0</v>
      </c>
      <c r="BF162" s="153">
        <f>IF(N162="znížená",J162,0)</f>
        <v>0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6" t="s">
        <v>87</v>
      </c>
      <c r="BK162" s="153">
        <f>ROUND(I162*H162,2)</f>
        <v>0</v>
      </c>
      <c r="BL162" s="6" t="s">
        <v>135</v>
      </c>
      <c r="BM162" s="152" t="s">
        <v>551</v>
      </c>
    </row>
    <row r="163" spans="2:65" s="18" customFormat="1" ht="16.5" customHeight="1">
      <c r="B163" s="139"/>
      <c r="C163" s="140" t="s">
        <v>237</v>
      </c>
      <c r="D163" s="140" t="s">
        <v>131</v>
      </c>
      <c r="E163" s="141" t="s">
        <v>552</v>
      </c>
      <c r="F163" s="142" t="s">
        <v>553</v>
      </c>
      <c r="G163" s="143" t="s">
        <v>140</v>
      </c>
      <c r="H163" s="144">
        <v>7</v>
      </c>
      <c r="I163" s="145"/>
      <c r="J163" s="146">
        <f>ROUND(I163*H163,2)</f>
        <v>0</v>
      </c>
      <c r="K163" s="147"/>
      <c r="L163" s="19"/>
      <c r="M163" s="148"/>
      <c r="N163" s="149" t="s">
        <v>40</v>
      </c>
      <c r="P163" s="150">
        <f>O163*H163</f>
        <v>0</v>
      </c>
      <c r="Q163" s="150">
        <v>1.5E-3</v>
      </c>
      <c r="R163" s="150">
        <f>Q163*H163</f>
        <v>1.0500000000000001E-2</v>
      </c>
      <c r="S163" s="150">
        <v>0</v>
      </c>
      <c r="T163" s="151">
        <f>S163*H163</f>
        <v>0</v>
      </c>
      <c r="AR163" s="152" t="s">
        <v>135</v>
      </c>
      <c r="AT163" s="152" t="s">
        <v>131</v>
      </c>
      <c r="AU163" s="152" t="s">
        <v>87</v>
      </c>
      <c r="AY163" s="6" t="s">
        <v>126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6" t="s">
        <v>87</v>
      </c>
      <c r="BK163" s="153">
        <f>ROUND(I163*H163,2)</f>
        <v>0</v>
      </c>
      <c r="BL163" s="6" t="s">
        <v>135</v>
      </c>
      <c r="BM163" s="152" t="s">
        <v>554</v>
      </c>
    </row>
    <row r="164" spans="2:65" s="126" customFormat="1" ht="22.9" customHeight="1">
      <c r="B164" s="127"/>
      <c r="D164" s="128" t="s">
        <v>73</v>
      </c>
      <c r="E164" s="137" t="s">
        <v>555</v>
      </c>
      <c r="F164" s="137" t="s">
        <v>556</v>
      </c>
      <c r="I164" s="130"/>
      <c r="J164" s="138">
        <f>BK164</f>
        <v>0</v>
      </c>
      <c r="L164" s="127"/>
      <c r="M164" s="132"/>
      <c r="P164" s="133">
        <f>SUM(P165:P167)</f>
        <v>0</v>
      </c>
      <c r="R164" s="133">
        <f>SUM(R165:R167)</f>
        <v>3.5700000000000003E-3</v>
      </c>
      <c r="T164" s="134">
        <f>SUM(T165:T167)</f>
        <v>0</v>
      </c>
      <c r="AR164" s="128" t="s">
        <v>136</v>
      </c>
      <c r="AT164" s="135" t="s">
        <v>73</v>
      </c>
      <c r="AU164" s="135" t="s">
        <v>81</v>
      </c>
      <c r="AY164" s="128" t="s">
        <v>126</v>
      </c>
      <c r="BK164" s="136">
        <f>SUM(BK165:BK167)</f>
        <v>0</v>
      </c>
    </row>
    <row r="165" spans="2:65" s="18" customFormat="1" ht="24.2" customHeight="1">
      <c r="B165" s="139"/>
      <c r="C165" s="140" t="s">
        <v>241</v>
      </c>
      <c r="D165" s="140" t="s">
        <v>131</v>
      </c>
      <c r="E165" s="141" t="s">
        <v>557</v>
      </c>
      <c r="F165" s="142" t="s">
        <v>558</v>
      </c>
      <c r="G165" s="143" t="s">
        <v>140</v>
      </c>
      <c r="H165" s="144">
        <v>17</v>
      </c>
      <c r="I165" s="145"/>
      <c r="J165" s="146">
        <f>ROUND(I165*H165,2)</f>
        <v>0</v>
      </c>
      <c r="K165" s="147"/>
      <c r="L165" s="19"/>
      <c r="M165" s="148"/>
      <c r="N165" s="149" t="s">
        <v>40</v>
      </c>
      <c r="P165" s="150">
        <f>O165*H165</f>
        <v>0</v>
      </c>
      <c r="Q165" s="150">
        <v>0</v>
      </c>
      <c r="R165" s="150">
        <f>Q165*H165</f>
        <v>0</v>
      </c>
      <c r="S165" s="150">
        <v>0</v>
      </c>
      <c r="T165" s="151">
        <f>S165*H165</f>
        <v>0</v>
      </c>
      <c r="AR165" s="152" t="s">
        <v>135</v>
      </c>
      <c r="AT165" s="152" t="s">
        <v>131</v>
      </c>
      <c r="AU165" s="152" t="s">
        <v>87</v>
      </c>
      <c r="AY165" s="6" t="s">
        <v>126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6" t="s">
        <v>87</v>
      </c>
      <c r="BK165" s="153">
        <f>ROUND(I165*H165,2)</f>
        <v>0</v>
      </c>
      <c r="BL165" s="6" t="s">
        <v>135</v>
      </c>
      <c r="BM165" s="152" t="s">
        <v>559</v>
      </c>
    </row>
    <row r="166" spans="2:65" s="18" customFormat="1" ht="16.5" customHeight="1">
      <c r="B166" s="139"/>
      <c r="C166" s="155" t="s">
        <v>245</v>
      </c>
      <c r="D166" s="155" t="s">
        <v>124</v>
      </c>
      <c r="E166" s="156" t="s">
        <v>560</v>
      </c>
      <c r="F166" s="157" t="s">
        <v>561</v>
      </c>
      <c r="G166" s="158" t="s">
        <v>140</v>
      </c>
      <c r="H166" s="159">
        <v>10</v>
      </c>
      <c r="I166" s="160"/>
      <c r="J166" s="161">
        <f>ROUND(I166*H166,2)</f>
        <v>0</v>
      </c>
      <c r="K166" s="162"/>
      <c r="L166" s="163"/>
      <c r="M166" s="164"/>
      <c r="N166" s="165" t="s">
        <v>40</v>
      </c>
      <c r="P166" s="150">
        <f>O166*H166</f>
        <v>0</v>
      </c>
      <c r="Q166" s="150">
        <v>2.1000000000000001E-4</v>
      </c>
      <c r="R166" s="150">
        <f>Q166*H166</f>
        <v>2.1000000000000003E-3</v>
      </c>
      <c r="S166" s="150">
        <v>0</v>
      </c>
      <c r="T166" s="151">
        <f>S166*H166</f>
        <v>0</v>
      </c>
      <c r="AR166" s="152" t="s">
        <v>562</v>
      </c>
      <c r="AT166" s="152" t="s">
        <v>124</v>
      </c>
      <c r="AU166" s="152" t="s">
        <v>87</v>
      </c>
      <c r="AY166" s="6" t="s">
        <v>126</v>
      </c>
      <c r="BE166" s="153">
        <f>IF(N166="základná",J166,0)</f>
        <v>0</v>
      </c>
      <c r="BF166" s="153">
        <f>IF(N166="znížená",J166,0)</f>
        <v>0</v>
      </c>
      <c r="BG166" s="153">
        <f>IF(N166="zákl. prenesená",J166,0)</f>
        <v>0</v>
      </c>
      <c r="BH166" s="153">
        <f>IF(N166="zníž. prenesená",J166,0)</f>
        <v>0</v>
      </c>
      <c r="BI166" s="153">
        <f>IF(N166="nulová",J166,0)</f>
        <v>0</v>
      </c>
      <c r="BJ166" s="6" t="s">
        <v>87</v>
      </c>
      <c r="BK166" s="153">
        <f>ROUND(I166*H166,2)</f>
        <v>0</v>
      </c>
      <c r="BL166" s="6" t="s">
        <v>562</v>
      </c>
      <c r="BM166" s="152" t="s">
        <v>563</v>
      </c>
    </row>
    <row r="167" spans="2:65" s="18" customFormat="1" ht="16.5" customHeight="1">
      <c r="B167" s="139"/>
      <c r="C167" s="155" t="s">
        <v>249</v>
      </c>
      <c r="D167" s="155" t="s">
        <v>124</v>
      </c>
      <c r="E167" s="156" t="s">
        <v>564</v>
      </c>
      <c r="F167" s="157" t="s">
        <v>565</v>
      </c>
      <c r="G167" s="158" t="s">
        <v>140</v>
      </c>
      <c r="H167" s="159">
        <v>7</v>
      </c>
      <c r="I167" s="160"/>
      <c r="J167" s="161">
        <f>ROUND(I167*H167,2)</f>
        <v>0</v>
      </c>
      <c r="K167" s="162"/>
      <c r="L167" s="163"/>
      <c r="M167" s="164"/>
      <c r="N167" s="165" t="s">
        <v>40</v>
      </c>
      <c r="P167" s="150">
        <f>O167*H167</f>
        <v>0</v>
      </c>
      <c r="Q167" s="150">
        <v>2.1000000000000001E-4</v>
      </c>
      <c r="R167" s="150">
        <f>Q167*H167</f>
        <v>1.47E-3</v>
      </c>
      <c r="S167" s="150">
        <v>0</v>
      </c>
      <c r="T167" s="151">
        <f>S167*H167</f>
        <v>0</v>
      </c>
      <c r="AR167" s="152" t="s">
        <v>562</v>
      </c>
      <c r="AT167" s="152" t="s">
        <v>124</v>
      </c>
      <c r="AU167" s="152" t="s">
        <v>87</v>
      </c>
      <c r="AY167" s="6" t="s">
        <v>126</v>
      </c>
      <c r="BE167" s="153">
        <f>IF(N167="základná",J167,0)</f>
        <v>0</v>
      </c>
      <c r="BF167" s="153">
        <f>IF(N167="znížená",J167,0)</f>
        <v>0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6" t="s">
        <v>87</v>
      </c>
      <c r="BK167" s="153">
        <f>ROUND(I167*H167,2)</f>
        <v>0</v>
      </c>
      <c r="BL167" s="6" t="s">
        <v>562</v>
      </c>
      <c r="BM167" s="152" t="s">
        <v>566</v>
      </c>
    </row>
    <row r="168" spans="2:65" s="126" customFormat="1" ht="25.9" customHeight="1">
      <c r="B168" s="127"/>
      <c r="D168" s="128" t="s">
        <v>73</v>
      </c>
      <c r="E168" s="129" t="s">
        <v>449</v>
      </c>
      <c r="F168" s="129" t="s">
        <v>567</v>
      </c>
      <c r="I168" s="130"/>
      <c r="J168" s="131">
        <f>BK168</f>
        <v>0</v>
      </c>
      <c r="L168" s="127"/>
      <c r="M168" s="132"/>
      <c r="P168" s="133">
        <f>P169</f>
        <v>0</v>
      </c>
      <c r="R168" s="133">
        <f>R169</f>
        <v>0</v>
      </c>
      <c r="T168" s="134">
        <f>T169</f>
        <v>0</v>
      </c>
      <c r="AR168" s="128" t="s">
        <v>150</v>
      </c>
      <c r="AT168" s="135" t="s">
        <v>73</v>
      </c>
      <c r="AU168" s="135" t="s">
        <v>74</v>
      </c>
      <c r="AY168" s="128" t="s">
        <v>126</v>
      </c>
      <c r="BK168" s="136">
        <f>BK169</f>
        <v>0</v>
      </c>
    </row>
    <row r="169" spans="2:65" s="18" customFormat="1" ht="37.9" customHeight="1">
      <c r="B169" s="139"/>
      <c r="C169" s="140" t="s">
        <v>253</v>
      </c>
      <c r="D169" s="140" t="s">
        <v>131</v>
      </c>
      <c r="E169" s="141" t="s">
        <v>568</v>
      </c>
      <c r="F169" s="142" t="s">
        <v>569</v>
      </c>
      <c r="G169" s="143" t="s">
        <v>212</v>
      </c>
      <c r="H169" s="154"/>
      <c r="I169" s="145"/>
      <c r="J169" s="146">
        <f>ROUND(I169*H169,2)</f>
        <v>0</v>
      </c>
      <c r="K169" s="147"/>
      <c r="L169" s="19"/>
      <c r="M169" s="166"/>
      <c r="N169" s="167" t="s">
        <v>40</v>
      </c>
      <c r="O169" s="168"/>
      <c r="P169" s="169">
        <f>O169*H169</f>
        <v>0</v>
      </c>
      <c r="Q169" s="169">
        <v>0</v>
      </c>
      <c r="R169" s="169">
        <f>Q169*H169</f>
        <v>0</v>
      </c>
      <c r="S169" s="169">
        <v>0</v>
      </c>
      <c r="T169" s="170">
        <f>S169*H169</f>
        <v>0</v>
      </c>
      <c r="AR169" s="152" t="s">
        <v>454</v>
      </c>
      <c r="AT169" s="152" t="s">
        <v>131</v>
      </c>
      <c r="AU169" s="152" t="s">
        <v>81</v>
      </c>
      <c r="AY169" s="6" t="s">
        <v>126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6" t="s">
        <v>87</v>
      </c>
      <c r="BK169" s="153">
        <f>ROUND(I169*H169,2)</f>
        <v>0</v>
      </c>
      <c r="BL169" s="6" t="s">
        <v>454</v>
      </c>
      <c r="BM169" s="152" t="s">
        <v>570</v>
      </c>
    </row>
    <row r="170" spans="2:65" s="18" customFormat="1" ht="6.95" customHeight="1">
      <c r="B170" s="34"/>
      <c r="C170" s="35"/>
      <c r="D170" s="35"/>
      <c r="E170" s="35"/>
      <c r="F170" s="35"/>
      <c r="G170" s="35"/>
      <c r="H170" s="35"/>
      <c r="I170" s="35"/>
      <c r="J170" s="35"/>
      <c r="K170" s="35"/>
      <c r="L170" s="19"/>
    </row>
  </sheetData>
  <autoFilter ref="C128:K169" xr:uid="{00000000-0009-0000-0000-000003000000}"/>
  <mergeCells count="12">
    <mergeCell ref="E119:H119"/>
    <mergeCell ref="E121:H121"/>
    <mergeCell ref="E29:H29"/>
    <mergeCell ref="E85:H85"/>
    <mergeCell ref="E87:H87"/>
    <mergeCell ref="E89:H89"/>
    <mergeCell ref="E117:H117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D7E00C37F0374F8A73D9AB97621524" ma:contentTypeVersion="20" ma:contentTypeDescription="Umožňuje vytvoriť nový dokument." ma:contentTypeScope="" ma:versionID="eded82d1f5652c948426092e94716483">
  <xsd:schema xmlns:xsd="http://www.w3.org/2001/XMLSchema" xmlns:xs="http://www.w3.org/2001/XMLSchema" xmlns:p="http://schemas.microsoft.com/office/2006/metadata/properties" xmlns:ns2="4dd834f4-8206-40bb-b7b1-ab042ef96366" xmlns:ns3="285d2c9b-062d-46e8-8ee7-df0d4b5b1d5f" targetNamespace="http://schemas.microsoft.com/office/2006/metadata/properties" ma:root="true" ma:fieldsID="cdda8834a299c0c1c77a64775654604b" ns2:_="" ns3:_="">
    <xsd:import namespace="4dd834f4-8206-40bb-b7b1-ab042ef96366"/>
    <xsd:import namespace="285d2c9b-062d-46e8-8ee7-df0d4b5b1d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834f4-8206-40bb-b7b1-ab042ef963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fd617f2e-17d7-4761-8b3a-e3151ce4d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d2c9b-062d-46e8-8ee7-df0d4b5b1d5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5094975-1945-4a6d-8437-fd47a136ae0f}" ma:internalName="TaxCatchAll" ma:showField="CatchAllData" ma:web="285d2c9b-062d-46e8-8ee7-df0d4b5b1d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5d2c9b-062d-46e8-8ee7-df0d4b5b1d5f" xsi:nil="true"/>
    <lcf76f155ced4ddcb4097134ff3c332f xmlns="4dd834f4-8206-40bb-b7b1-ab042ef96366">
      <Terms xmlns="http://schemas.microsoft.com/office/infopath/2007/PartnerControls"/>
    </lcf76f155ced4ddcb4097134ff3c332f>
    <SharedWithUsers xmlns="285d2c9b-062d-46e8-8ee7-df0d4b5b1d5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827F4D1-5E80-42C2-9E50-3160A7F6BF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45DB59-B107-4312-93E1-0D881C602B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834f4-8206-40bb-b7b1-ab042ef96366"/>
    <ds:schemaRef ds:uri="285d2c9b-062d-46e8-8ee7-df0d4b5b1d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6B61B2-5C87-4D06-B8DE-9E6C79351DCA}">
  <ds:schemaRefs>
    <ds:schemaRef ds:uri="http://schemas.microsoft.com/office/2006/metadata/properties"/>
    <ds:schemaRef ds:uri="http://schemas.microsoft.com/office/infopath/2007/PartnerControls"/>
    <ds:schemaRef ds:uri="285d2c9b-062d-46e8-8ee7-df0d4b5b1d5f"/>
    <ds:schemaRef ds:uri="4dd834f4-8206-40bb-b7b1-ab042ef963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Rekapitulácia stavby</vt:lpstr>
      <vt:lpstr>01 - Potrubná časť - Žili...</vt:lpstr>
      <vt:lpstr>03 - Stavebná časť - Žili...</vt:lpstr>
      <vt:lpstr>'01 - Potrubná časť - Žili...'!Názvy_tlače</vt:lpstr>
      <vt:lpstr>'03 - Stavebná časť - Žili...'!Názvy_tlače</vt:lpstr>
      <vt:lpstr>'Rekapitulácia stavby'!Názvy_tlače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P15\Energia16</dc:creator>
  <cp:keywords/>
  <dc:description/>
  <cp:lastModifiedBy>Hamaj Vladimír</cp:lastModifiedBy>
  <cp:revision>1</cp:revision>
  <dcterms:created xsi:type="dcterms:W3CDTF">2022-01-21T10:35:04Z</dcterms:created>
  <dcterms:modified xsi:type="dcterms:W3CDTF">2024-06-13T12:23:35Z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0x010100B1D7E00C37F0374F8A73D9AB97621524</vt:lpwstr>
  </property>
  <property fmtid="{D5CDD505-2E9C-101B-9397-08002B2CF9AE}" pid="3" name="MSIP_Label_c2332907-a3a7-49f7-8c30-bde89ea6dd47_Enabled">
    <vt:lpwstr>true</vt:lpwstr>
  </property>
  <property fmtid="{D5CDD505-2E9C-101B-9397-08002B2CF9AE}" pid="4" name="MSIP_Label_c2332907-a3a7-49f7-8c30-bde89ea6dd47_SetDate">
    <vt:lpwstr>2024-04-24T11:41:11Z</vt:lpwstr>
  </property>
  <property fmtid="{D5CDD505-2E9C-101B-9397-08002B2CF9AE}" pid="5" name="MSIP_Label_c2332907-a3a7-49f7-8c30-bde89ea6dd47_Method">
    <vt:lpwstr>Standard</vt:lpwstr>
  </property>
  <property fmtid="{D5CDD505-2E9C-101B-9397-08002B2CF9AE}" pid="6" name="MSIP_Label_c2332907-a3a7-49f7-8c30-bde89ea6dd47_Name">
    <vt:lpwstr>Internal</vt:lpwstr>
  </property>
  <property fmtid="{D5CDD505-2E9C-101B-9397-08002B2CF9AE}" pid="7" name="MSIP_Label_c2332907-a3a7-49f7-8c30-bde89ea6dd47_SiteId">
    <vt:lpwstr>8bc7db32-66af-4cdd-bbb3-d46538596776</vt:lpwstr>
  </property>
  <property fmtid="{D5CDD505-2E9C-101B-9397-08002B2CF9AE}" pid="8" name="MSIP_Label_c2332907-a3a7-49f7-8c30-bde89ea6dd47_ActionId">
    <vt:lpwstr>4bad314c-5814-473d-818d-915460dc17d1</vt:lpwstr>
  </property>
  <property fmtid="{D5CDD505-2E9C-101B-9397-08002B2CF9AE}" pid="9" name="MSIP_Label_c2332907-a3a7-49f7-8c30-bde89ea6dd47_ContentBits">
    <vt:lpwstr>0</vt:lpwstr>
  </property>
  <property fmtid="{D5CDD505-2E9C-101B-9397-08002B2CF9AE}" pid="10" name="MediaServiceImageTags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</Properties>
</file>